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C:\Users\mstipancic\Desktop\2023\VRH\SOBOSLIKARSKI\"/>
    </mc:Choice>
  </mc:AlternateContent>
  <bookViews>
    <workbookView xWindow="0" yWindow="0" windowWidth="23040" windowHeight="9192"/>
  </bookViews>
  <sheets>
    <sheet name="OPĆI UVJETI" sheetId="12" r:id="rId1"/>
    <sheet name="Troškovnik" sheetId="4" r:id="rId2"/>
    <sheet name="Tablica 1" sheetId="13" r:id="rId3"/>
    <sheet name="Tablica 2" sheetId="14" r:id="rId4"/>
  </sheets>
  <definedNames>
    <definedName name="_xlnm.Print_Area" localSheetId="0">'OPĆI UVJETI'!$C$1:$G$63</definedName>
    <definedName name="_xlnm.Print_Area" localSheetId="1">Troškovnik!$B$1:$H$200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0" i="4" l="1"/>
  <c r="O239" i="13" l="1"/>
  <c r="O238" i="13"/>
  <c r="O237" i="13"/>
  <c r="O236" i="13"/>
  <c r="O235" i="13"/>
  <c r="O233" i="13"/>
  <c r="AC230" i="13"/>
  <c r="O230" i="13"/>
  <c r="O229" i="13"/>
  <c r="O228" i="13"/>
  <c r="I223" i="13" l="1"/>
  <c r="J239" i="13"/>
  <c r="I239" i="13"/>
  <c r="Z289" i="13" l="1"/>
  <c r="W291" i="13"/>
  <c r="U291" i="13"/>
  <c r="U289" i="13"/>
  <c r="U285" i="13"/>
  <c r="U294" i="13" l="1"/>
  <c r="C41" i="4" l="1"/>
  <c r="C45" i="4"/>
  <c r="C195" i="4"/>
  <c r="X291" i="13" l="1"/>
  <c r="V291" i="13"/>
  <c r="D7" i="14"/>
  <c r="AA7" i="14" s="1"/>
  <c r="D23" i="14" l="1"/>
  <c r="N7" i="14"/>
  <c r="N23" i="14" s="1"/>
  <c r="X223" i="13"/>
  <c r="R223" i="13"/>
  <c r="W223" i="13"/>
  <c r="Q224" i="13"/>
  <c r="G241" i="13"/>
  <c r="J241" i="13" s="1"/>
  <c r="S241" i="13"/>
  <c r="Z241" i="13"/>
  <c r="I241" i="13"/>
  <c r="J240" i="13"/>
  <c r="I240" i="13"/>
  <c r="AF240" i="13"/>
  <c r="R238" i="13"/>
  <c r="X238" i="13"/>
  <c r="AC238" i="13"/>
  <c r="AB238" i="13"/>
  <c r="I238" i="13"/>
  <c r="G238" i="13"/>
  <c r="J238" i="13" s="1"/>
  <c r="R237" i="13"/>
  <c r="AB237" i="13"/>
  <c r="AC237" i="13" s="1"/>
  <c r="Y237" i="13"/>
  <c r="I237" i="13"/>
  <c r="G237" i="13"/>
  <c r="J237" i="13" s="1"/>
  <c r="R236" i="13"/>
  <c r="I236" i="13"/>
  <c r="G236" i="13"/>
  <c r="AB236" i="13" s="1"/>
  <c r="AC236" i="13" s="1"/>
  <c r="R235" i="13"/>
  <c r="AC235" i="13"/>
  <c r="AB235" i="13"/>
  <c r="X235" i="13"/>
  <c r="I235" i="13"/>
  <c r="G235" i="13"/>
  <c r="J235" i="13" s="1"/>
  <c r="R239" i="13"/>
  <c r="AB239" i="13"/>
  <c r="AC239" i="13"/>
  <c r="X239" i="13"/>
  <c r="G239" i="13"/>
  <c r="R228" i="13"/>
  <c r="AF228" i="13"/>
  <c r="AB228" i="13"/>
  <c r="AC228" i="13" s="1"/>
  <c r="X228" i="13"/>
  <c r="I228" i="13"/>
  <c r="G228" i="13"/>
  <c r="J228" i="13" s="1"/>
  <c r="AF229" i="13"/>
  <c r="AB229" i="13"/>
  <c r="AC229" i="13" s="1"/>
  <c r="Q229" i="13"/>
  <c r="I229" i="13"/>
  <c r="G229" i="13"/>
  <c r="J229" i="13" s="1"/>
  <c r="R230" i="13"/>
  <c r="Y230" i="13"/>
  <c r="Q230" i="13"/>
  <c r="I230" i="13"/>
  <c r="G230" i="13"/>
  <c r="J230" i="13" s="1"/>
  <c r="Q231" i="13"/>
  <c r="AF231" i="13"/>
  <c r="I231" i="13"/>
  <c r="G231" i="13"/>
  <c r="J231" i="13" s="1"/>
  <c r="I232" i="13"/>
  <c r="R232" i="13"/>
  <c r="X232" i="13"/>
  <c r="G232" i="13"/>
  <c r="J232" i="13" s="1"/>
  <c r="R233" i="13"/>
  <c r="S233" i="13"/>
  <c r="G233" i="13"/>
  <c r="J233" i="13" s="1"/>
  <c r="AB233" i="13"/>
  <c r="AC233" i="13" s="1"/>
  <c r="I233" i="13"/>
  <c r="X233" i="13" s="1"/>
  <c r="J236" i="13" l="1"/>
  <c r="X289" i="13"/>
  <c r="V289" i="13"/>
  <c r="J7" i="14" s="1"/>
  <c r="V285" i="13"/>
  <c r="V294" i="13" s="1"/>
  <c r="Q285" i="13" l="1"/>
  <c r="AE285" i="13"/>
  <c r="AP7" i="14"/>
  <c r="G7" i="14"/>
  <c r="G23" i="14" s="1"/>
  <c r="E79" i="4" s="1"/>
  <c r="G79" i="4" s="1"/>
  <c r="J23" i="14"/>
  <c r="AB7" i="14"/>
  <c r="AB23" i="14" s="1"/>
  <c r="AI7" i="14"/>
  <c r="AI23" i="14" s="1"/>
  <c r="O7" i="14"/>
  <c r="AO7" i="14"/>
  <c r="K11" i="14"/>
  <c r="R11" i="14"/>
  <c r="R23" i="14" s="1"/>
  <c r="W289" i="13"/>
  <c r="AC11" i="14" l="1"/>
  <c r="AC23" i="14" s="1"/>
  <c r="F11" i="14"/>
  <c r="O23" i="14"/>
  <c r="H289" i="13"/>
  <c r="Y289" i="13"/>
  <c r="AP23" i="14"/>
  <c r="E144" i="4" s="1"/>
  <c r="G144" i="4" s="1"/>
  <c r="AZ7" i="14"/>
  <c r="AZ23" i="14" s="1"/>
  <c r="E162" i="4" s="1"/>
  <c r="G162" i="4" s="1"/>
  <c r="AK11" i="14"/>
  <c r="AK23" i="14" s="1"/>
  <c r="AR11" i="14"/>
  <c r="AD11" i="14"/>
  <c r="AD23" i="14" s="1"/>
  <c r="K23" i="14"/>
  <c r="W285" i="13"/>
  <c r="W294" i="13" s="1"/>
  <c r="AO23" i="14"/>
  <c r="AY7" i="14"/>
  <c r="AY23" i="14" s="1"/>
  <c r="AD285" i="13"/>
  <c r="AF285" i="13"/>
  <c r="AQ11" i="14" l="1"/>
  <c r="P11" i="14"/>
  <c r="F23" i="14"/>
  <c r="AS11" i="14"/>
  <c r="I11" i="14"/>
  <c r="I23" i="14" s="1"/>
  <c r="E82" i="4" s="1"/>
  <c r="G82" i="4" s="1"/>
  <c r="AR23" i="14"/>
  <c r="BB11" i="14"/>
  <c r="S285" i="13"/>
  <c r="R285" i="13"/>
  <c r="E9" i="14" s="1"/>
  <c r="Z291" i="13"/>
  <c r="U15" i="14" s="1"/>
  <c r="U23" i="14" s="1"/>
  <c r="M228" i="13"/>
  <c r="N228" i="13"/>
  <c r="M229" i="13"/>
  <c r="N229" i="13"/>
  <c r="M230" i="13"/>
  <c r="N230" i="13"/>
  <c r="M231" i="13"/>
  <c r="N231" i="13"/>
  <c r="M232" i="13"/>
  <c r="N232" i="13"/>
  <c r="M233" i="13"/>
  <c r="N233" i="13"/>
  <c r="M235" i="13"/>
  <c r="N235" i="13"/>
  <c r="M236" i="13"/>
  <c r="N236" i="13"/>
  <c r="M237" i="13"/>
  <c r="N237" i="13"/>
  <c r="M238" i="13"/>
  <c r="N238" i="13"/>
  <c r="M239" i="13"/>
  <c r="N239" i="13"/>
  <c r="M240" i="13"/>
  <c r="M241" i="13"/>
  <c r="M223" i="13"/>
  <c r="E224" i="13"/>
  <c r="D224" i="13"/>
  <c r="I224" i="13" s="1"/>
  <c r="E223" i="13"/>
  <c r="J223" i="13" s="1"/>
  <c r="E10" i="14"/>
  <c r="E241" i="13"/>
  <c r="N241" i="13" s="1"/>
  <c r="E240" i="13"/>
  <c r="N240" i="13" s="1"/>
  <c r="O224" i="13" l="1"/>
  <c r="J224" i="13"/>
  <c r="Z9" i="14"/>
  <c r="AG9" i="14"/>
  <c r="AM9" i="14"/>
  <c r="M9" i="14"/>
  <c r="AW9" i="14"/>
  <c r="N223" i="13"/>
  <c r="G223" i="13"/>
  <c r="M224" i="13"/>
  <c r="L289" i="13"/>
  <c r="AJ11" i="14"/>
  <c r="AJ23" i="14" s="1"/>
  <c r="P23" i="14"/>
  <c r="AQ23" i="14"/>
  <c r="BA11" i="14"/>
  <c r="BA23" i="14" s="1"/>
  <c r="X285" i="13"/>
  <c r="X294" i="13" s="1"/>
  <c r="Z285" i="13"/>
  <c r="Z294" i="13" s="1"/>
  <c r="T15" i="14" s="1"/>
  <c r="N224" i="13"/>
  <c r="AB224" i="13"/>
  <c r="G224" i="13"/>
  <c r="J290" i="13"/>
  <c r="AS23" i="14"/>
  <c r="E147" i="4" s="1"/>
  <c r="G147" i="4" s="1"/>
  <c r="BC11" i="14"/>
  <c r="BC23" i="14" s="1"/>
  <c r="E165" i="4" s="1"/>
  <c r="G165" i="4" s="1"/>
  <c r="AM10" i="14"/>
  <c r="AW10" i="14"/>
  <c r="AG10" i="14"/>
  <c r="E23" i="14"/>
  <c r="E76" i="4" s="1"/>
  <c r="G76" i="4" s="1"/>
  <c r="M10" i="14"/>
  <c r="Z10" i="14"/>
  <c r="N290" i="13"/>
  <c r="AM23" i="14" l="1"/>
  <c r="AW23" i="14"/>
  <c r="E159" i="4" s="1"/>
  <c r="G159" i="4" s="1"/>
  <c r="AG23" i="14"/>
  <c r="E126" i="4" s="1"/>
  <c r="G126" i="4" s="1"/>
  <c r="Z23" i="14"/>
  <c r="E117" i="4" s="1"/>
  <c r="G117" i="4" s="1"/>
  <c r="AT11" i="14"/>
  <c r="AT23" i="14" s="1"/>
  <c r="E150" i="4" s="1"/>
  <c r="G150" i="4" s="1"/>
  <c r="H11" i="14"/>
  <c r="H23" i="14" s="1"/>
  <c r="E85" i="4" s="1"/>
  <c r="G85" i="4" s="1"/>
  <c r="M23" i="14"/>
  <c r="E94" i="4" s="1"/>
  <c r="G94" i="4" s="1"/>
  <c r="AC224" i="13"/>
  <c r="AC285" i="13" s="1"/>
  <c r="AB285" i="13"/>
  <c r="Q17" i="14" s="1"/>
  <c r="Q23" i="14" s="1"/>
  <c r="E97" i="4" s="1"/>
  <c r="G97" i="4" s="1"/>
  <c r="E141" i="4"/>
  <c r="G141" i="4" s="1"/>
  <c r="O285" i="13" l="1"/>
  <c r="E193" i="4" s="1"/>
  <c r="L285" i="13" l="1"/>
  <c r="L291" i="13" s="1"/>
  <c r="H285" i="13"/>
  <c r="H291" i="13" s="1"/>
  <c r="Y285" i="13"/>
  <c r="Y291" i="13"/>
  <c r="W15" i="14" s="1"/>
  <c r="W23" i="14" s="1"/>
  <c r="I285" i="13"/>
  <c r="I292" i="13" s="1"/>
  <c r="G285" i="13"/>
  <c r="N285" i="13" l="1"/>
  <c r="N292" i="13" s="1"/>
  <c r="E186" i="4" s="1"/>
  <c r="J285" i="13"/>
  <c r="J292" i="13" s="1"/>
  <c r="Y294" i="13"/>
  <c r="D285" i="13"/>
  <c r="M285" i="13" l="1"/>
  <c r="M292" i="13" s="1"/>
  <c r="E190" i="4" s="1"/>
  <c r="V15" i="14"/>
  <c r="G177" i="4"/>
  <c r="G174" i="4"/>
  <c r="G171" i="4"/>
  <c r="B195" i="4" l="1"/>
  <c r="AA23" i="14" l="1"/>
  <c r="B108" i="4" l="1"/>
  <c r="G186" i="4" l="1"/>
  <c r="G190" i="4"/>
  <c r="C5" i="14"/>
  <c r="AV5" i="14" l="1"/>
  <c r="Y5" i="14"/>
  <c r="L5" i="14"/>
  <c r="AL5" i="14" s="1"/>
  <c r="AF5" i="14"/>
  <c r="S13" i="14"/>
  <c r="AH7" i="14" l="1"/>
  <c r="AX7" i="14"/>
  <c r="AX23" i="14" s="1"/>
  <c r="AN7" i="14" l="1"/>
  <c r="AN23" i="14" s="1"/>
  <c r="AH23" i="14"/>
  <c r="S14" i="14"/>
  <c r="G193" i="4"/>
  <c r="G195" i="4" s="1"/>
  <c r="G31" i="4" s="1"/>
  <c r="L6" i="14"/>
  <c r="L23" i="14" s="1"/>
  <c r="C6" i="14"/>
  <c r="X17" i="14"/>
  <c r="X23" i="14" s="1"/>
  <c r="G91" i="4" l="1"/>
  <c r="E88" i="4"/>
  <c r="G88" i="4" s="1"/>
  <c r="Y6" i="14"/>
  <c r="Y23" i="14" s="1"/>
  <c r="C23" i="14"/>
  <c r="T23" i="14"/>
  <c r="V23" i="14"/>
  <c r="AF6" i="14"/>
  <c r="AF23" i="14" s="1"/>
  <c r="S23" i="14"/>
  <c r="AL6" i="14"/>
  <c r="AL23" i="14" s="1"/>
  <c r="AV6" i="14"/>
  <c r="AV23" i="14" s="1"/>
  <c r="AU17" i="14"/>
  <c r="AE17" i="14"/>
  <c r="AE23" i="14" s="1"/>
  <c r="G73" i="4" l="1"/>
  <c r="G156" i="4"/>
  <c r="E120" i="4"/>
  <c r="G120" i="4" s="1"/>
  <c r="E100" i="4"/>
  <c r="G100" i="4" s="1"/>
  <c r="G138" i="4"/>
  <c r="G123" i="4"/>
  <c r="G114" i="4"/>
  <c r="E103" i="4"/>
  <c r="G103" i="4" s="1"/>
  <c r="E106" i="4"/>
  <c r="G106" i="4" s="1"/>
  <c r="BB23" i="14"/>
  <c r="BD17" i="14"/>
  <c r="BD23" i="14" s="1"/>
  <c r="AU23" i="14"/>
  <c r="G108" i="4" l="1"/>
  <c r="G28" i="4" s="1"/>
  <c r="G132" i="4"/>
  <c r="G29" i="4" s="1"/>
  <c r="E153" i="4"/>
  <c r="G153" i="4" s="1"/>
  <c r="E168" i="4"/>
  <c r="G168" i="4" s="1"/>
  <c r="G179" i="4" l="1"/>
  <c r="G30" i="4" s="1"/>
  <c r="G38" i="4" l="1"/>
  <c r="G41" i="4" s="1"/>
  <c r="G43" i="4" s="1"/>
  <c r="G45" i="4" s="1"/>
</calcChain>
</file>

<file path=xl/sharedStrings.xml><?xml version="1.0" encoding="utf-8"?>
<sst xmlns="http://schemas.openxmlformats.org/spreadsheetml/2006/main" count="723" uniqueCount="361">
  <si>
    <t>GRAĐEVINA</t>
  </si>
  <si>
    <t>NARUČITELJ</t>
  </si>
  <si>
    <t>DATUM</t>
  </si>
  <si>
    <t>PDV</t>
  </si>
  <si>
    <t>Prema tome, ponuđena cijena je konačna cijena za realizaciju pojedine troškovničke stavke i ne može se mijenjati.</t>
  </si>
  <si>
    <t>Naplaćuju se samo stvarno izvedeni radovi i količine prema dokaznici mjera.</t>
  </si>
  <si>
    <t>Izvodač je dužan čistiti gradilište barem tri puta tokom građenja, a na kraju treba izvesti  finalno čišćenja zidova, podova, vrata, prozora, stijena, stakala i dr. što se neće posebno opisivati u stavkama.</t>
  </si>
  <si>
    <t>Sve vetikalne i horizontalne plohe moraju biti izvedene ravne i očišćene po završetku radova.</t>
  </si>
  <si>
    <t>Razne pomoćne konstrukcije i skele potrebne tijekom radova treba obvezno uračunati u jediničnu cijenu, osim gdje je to posebno predviđeno troškovnikom.</t>
  </si>
  <si>
    <t xml:space="preserve">Jediničnom cijenom treba također obuhvatiti i sve horizontalne i vertikalne transporte i prijenose osnovnog i pomoćnog materijala, do i na gradilištu, sve utovare, istovare i pretovare, te sva uskladištenja, sve do konačne ugradbe.
</t>
  </si>
  <si>
    <t>Za pripremu cementnih ili produžno vapnenih mortova treba uporabiti isključivo portland cement. Voda za gašenje vapna i spravljanje mortova mora biti čista.</t>
  </si>
  <si>
    <t xml:space="preserve">Za potrebe žbukanja koristiti omjere : </t>
  </si>
  <si>
    <t>Produžni cem.mort 1:2:5 – za žbukanje zidova i fasade, zidanje zidova ispune i pregradnih zidova debljine ½ opeke</t>
  </si>
  <si>
    <t>Preporučuje se rad sa gotovim žbukama sa tipom žbuke definiranom prema stavci troškovnika.</t>
  </si>
  <si>
    <t>Cijenom izvedbe radova treba obvezno uključiti sve materijale koji se ugrađuju i koriste (osnovne i pomoćne materijale), sav potreban rad (osnovni i pomoćni)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t>
  </si>
  <si>
    <t>Pri radu treba se striktno pridržavati pravila zaštite na radu, uz primjenu odgovarajućih zaštitnih sredstava. Sve prostorije po završetku radova treba dobro prozračiti ili ventilirati.</t>
  </si>
  <si>
    <t>Prilikom izvođenja radova izvoditelj treba zaštititi sve susjedne plohe i dijelove konstrukcije na takav način da ne dođe do njihovog prljanja i oštećenja i isto uračunati u cijeni. Ukoliko do prljanja i oštećenja ipak dođe isto će izvoditelj očistiti i popraviti na svoj trošak.</t>
  </si>
  <si>
    <t>Sav prostor koji je izvoditelj koristio treba nakon završetka radova dovesti u prijašnje stanje i počistiti sav prostor od svojeg smeća, šute i otpada.</t>
  </si>
  <si>
    <t>Izvoditelj treba kvalitetu ugrađenih materijala i stručnost radnika dokazati odgovarajućim certifikatima izdanim od strane za to ovlaštene institucije. Za materijale koji nisu standardni treba izvoditelj osigurati uzorke i dati ih na ispitivanje.</t>
  </si>
  <si>
    <t>Cijenom izvedbe radova treba obvezno uključiti sve materijale koji se ugrađuju i koriste (osnovne i pomoćne materijale), sav potrebna rad (osnovni i pomoćni)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t>
  </si>
  <si>
    <t>OSTALO - GRAĐEVINSKO-OBRTNIČKI RADOVI</t>
  </si>
  <si>
    <t>UKUPNO S PDV-om</t>
  </si>
  <si>
    <t>A.</t>
  </si>
  <si>
    <t>UKUPNO</t>
  </si>
  <si>
    <t>Rbr.</t>
  </si>
  <si>
    <t>Opis stavke</t>
  </si>
  <si>
    <t>Jed. mjera</t>
  </si>
  <si>
    <t>Količina</t>
  </si>
  <si>
    <t>Jed. cijena</t>
  </si>
  <si>
    <t>Ukupno cijena</t>
  </si>
  <si>
    <t>m2</t>
  </si>
  <si>
    <t>1.1.</t>
  </si>
  <si>
    <t>1.2.</t>
  </si>
  <si>
    <t>1.3.</t>
  </si>
  <si>
    <t>2.1.</t>
  </si>
  <si>
    <t>3.1.</t>
  </si>
  <si>
    <t>3.2.</t>
  </si>
  <si>
    <t>3.3.</t>
  </si>
  <si>
    <t>3.4.</t>
  </si>
  <si>
    <t>3.5.</t>
  </si>
  <si>
    <t>3.6.</t>
  </si>
  <si>
    <t>3.7.</t>
  </si>
  <si>
    <t>4.1.</t>
  </si>
  <si>
    <t>ZIDARSKI RADOVI</t>
  </si>
  <si>
    <t>m'</t>
  </si>
  <si>
    <t>ZIDARSKI RADOVI UKUPNO:</t>
  </si>
  <si>
    <t>UNUTARNJE ŽBUKE UKUPNO:</t>
  </si>
  <si>
    <t>3.9.</t>
  </si>
  <si>
    <t>REKAPITULACIJA</t>
  </si>
  <si>
    <t>1.4.</t>
  </si>
  <si>
    <t>1.5.</t>
  </si>
  <si>
    <t>1.6.</t>
  </si>
  <si>
    <t>1.7.</t>
  </si>
  <si>
    <t>1.8.</t>
  </si>
  <si>
    <t>holker</t>
  </si>
  <si>
    <t>strop</t>
  </si>
  <si>
    <t>h</t>
  </si>
  <si>
    <t>3.8.</t>
  </si>
  <si>
    <t>3.10.</t>
  </si>
  <si>
    <t>3.11.</t>
  </si>
  <si>
    <t>3.12.</t>
  </si>
  <si>
    <t>Zidarski radovi</t>
  </si>
  <si>
    <t>2.2.</t>
  </si>
  <si>
    <t xml:space="preserve">Za sve opise dane u svim troškovničkim stavkama i općim uvjetima vrijedi  Članak 209. i 210 Zakona o Javnoj nabavi NN 120/16 . Tehničke specifikacije navedene u troškovniku ne upućuju na određenu marku ili izvor, ili određeni proces s obilježjima proizvoda ili usluga koje pruža određeni gospodarski subjekt, ili na zaštitne znakove, patente, tipove ili određeno podrijetlo ili proizvodnju, odnosno niti jednim opisom nisu isključeni  gospodarski subjekti ili određeni proizvodi.
</t>
  </si>
  <si>
    <t>Izvođač je dužan proučiti izvedbenu dokumentaciju, te prije samog ugovaranja i izvođenja radova upozoriti glavnog projektanta na eventualne nejasnoće ili neusklađenosti prije ugovaranja i izvođenja, odnosno iznijeti svoje primjedbe već u fazi davanja ponude.</t>
  </si>
  <si>
    <t>Cijene upisane u ovaj troškovnik sadrže svu odštetu za pojedine radove i dobave u odnosnim stavkama troškovnika i to u potpuno dogotovljenom stanju, tj. sav rad, naknadu za alat, materijal, sve pripremne, sporedne i završne radove, horizontalne i vertikalne transporte.</t>
  </si>
  <si>
    <t>Pod unesenim cijenama podrazumijevaju se također i sva zakonska davanja, kao i pripomoć kod izvedbe obrtničkih radova (zaštita obrtničkih proizvoda: stolarije, bravarije, limarije, restauratorskih elemenata i slično), sva potrebna ispitivanja građevinskih materijala.</t>
  </si>
  <si>
    <t>Sav materijal koji se upotrebljava mora odgovarati postojećim tehničkim propisima i normama. 
Ukoliko se upotrebljava materijal za koji ne postoji odgovarajući standard, njegovu kvalitetu treba dokazati dokaza o kvaliteti i izjava o svojstvima.</t>
  </si>
  <si>
    <t>Davanjem ponude izvođač se obvezuje da će pravovremeno nabaviti sav materijal opisan u pojedinim stavkama troškovnika. U slučaju nemogućnosti nabave opisanog materijala tijekom izvođenja radova, za svaku će se izmjenu prikupiti ponude i u prisutnosti naručitelja i nadzornog inženjera evaluirati ponude i odabrati zamjenski materijal.</t>
  </si>
  <si>
    <t>Izvođač radova treba uz ponudu priložiti jedinične cijene za materijale i radnu snagu, te "faktor" tvrtke, koji će se odnositi na izgradnju ove građevine.</t>
  </si>
  <si>
    <t>Ukoliko opis pojedine stavke dovodi izvođača u nedoumicu o načinu izvedbe ili kalkulacije cijena, treba pravovremeno tražiti objašnjenje od naručitelja i projektanta.</t>
  </si>
  <si>
    <t>Prije izrade ponude izvođač je dužan obići i pregledati građevinu zbog ocjene njezinog 
građevinskog stanja, radova obuhvaćenih troškovnikom, uvjeta organizacije gradilišta, načina i mogućnosti pristupa građevini, mogućnosti zauzimanja javne površine.</t>
  </si>
  <si>
    <t>Prilikom davanja ponude izvođač je obvezan dostaviti detaljni operativni plan izvođenja radova i shemu organizacije gradilišta.</t>
  </si>
  <si>
    <t>Prije izrade ponude izvođač je dužan pregledati gradilište radi ocjene uvjeta za organizaciju izvedbe radova i stanja pojedinih dijelova na kojima se radovi izvode.</t>
  </si>
  <si>
    <t>Sve stavke uključuju odvoz i skladištenje ili odvoz na gradski deponij. Sve stavke uključuju sav potrebni alat, materijal i pripomoćne skele, zaštitne sredstva - sve potrebno do gotovosti.</t>
  </si>
  <si>
    <t xml:space="preserve">Pristup i eventualna evakuacija sa građevine i prostora neposredno uz nju mora u svim fazama rada biti nesmetana.
Način zbrinjavanja građevnog otpada
Sav otpad nastao rušenjem sortirati će se na parceli prema vrsti materijala.
</t>
  </si>
  <si>
    <t>Izvoditelj je dužan pratiti kvalitetu svih materijala koji se ugrađuju, također i pomoćnih materijala koji se neće ugraditi ali se koriste u tijekom radova, te u svezi sa odgovarajućom normom dokazati da uporabljeni materijali odgovarajuću normu zadovoljavaju. Isto vrijedi i za dokazivanje stručnosti radnika, gdje se to normom traži. Sve troškove oko dobivanja dokaza o kvaliteti i izjava o svojstvima, uključivo i utrošak svih potrebnih materijala za uzorke, treba izvoditelj uračunati u jediničnoj cijeni. Radove oko certificiranja treba povjeriti za to ovlaštenom poduzeću.</t>
  </si>
  <si>
    <t>U slučaju eventualnih nejasnoća treba se u prvom redu poslužiti odgovarajućim i važećim normativima (građevinske norme). Sve zidarske radove treba izvesti i obračunati po G.N. 301.  »ili jednakovrijedno«</t>
  </si>
  <si>
    <t>Napomena:</t>
  </si>
  <si>
    <t>GRAĐEVINA:</t>
  </si>
  <si>
    <t>NARUČITELJ:</t>
  </si>
  <si>
    <t>A, B</t>
  </si>
  <si>
    <t>2.3.</t>
  </si>
  <si>
    <t>2.4.</t>
  </si>
  <si>
    <t>2.5.</t>
  </si>
  <si>
    <t>2.6.</t>
  </si>
  <si>
    <t>2.7.</t>
  </si>
  <si>
    <t>2.8.</t>
  </si>
  <si>
    <t>4.2.</t>
  </si>
  <si>
    <t>4.3.</t>
  </si>
  <si>
    <t>Podrum -1</t>
  </si>
  <si>
    <t>ZID</t>
  </si>
  <si>
    <t xml:space="preserve">- - - - - - - </t>
  </si>
  <si>
    <t>STROP</t>
  </si>
  <si>
    <t xml:space="preserve">------------    </t>
  </si>
  <si>
    <t>HOLKER</t>
  </si>
  <si>
    <t>LLLLLLLL</t>
  </si>
  <si>
    <t>SPOJ ZID I STROP</t>
  </si>
  <si>
    <t>- . - . - . - . - . - . -</t>
  </si>
  <si>
    <t>o</t>
  </si>
  <si>
    <t>VERT. PUKOTINA</t>
  </si>
  <si>
    <t>(m')</t>
  </si>
  <si>
    <t>(m2)</t>
  </si>
  <si>
    <t>P sobe</t>
  </si>
  <si>
    <t>L zida koji se boja</t>
  </si>
  <si>
    <t>Zid boja</t>
  </si>
  <si>
    <t>sanacija žbuke, glet</t>
  </si>
  <si>
    <t>mrežica glet</t>
  </si>
  <si>
    <t xml:space="preserve">samo glet </t>
  </si>
  <si>
    <t>mrežica, glet</t>
  </si>
  <si>
    <t>Prizemlje</t>
  </si>
  <si>
    <t>O sobe</t>
  </si>
  <si>
    <t>bojanje holker</t>
  </si>
  <si>
    <t>Transport do vozila i odvoz građevinske šute, smeća, ambalaže, te sveg ostalog otpadnog materijala tijekom izvođenja radova na odgovarajući deponij sukladno propisima komunalnog poduzeća i pozitivnim propisima RH uključivo utovar, prijevoz, istovar kao i sve naknade i takse koje naplačuje organizirani deponij uključen je u cijene stavaka. Izvođač je dužan zbrinuti otpad sukladno Pravilniku o građevnom otpadu i otpadu koji sadrži azbest (NN 069/2016), isto je uključeno u cijene stavaka i ne može se posebno naplaćivati.</t>
  </si>
  <si>
    <t>skidanje žbuke po 20 cm na svaku stranu pukotine</t>
  </si>
  <si>
    <t>ćišćenje sljubnica u zidovima</t>
  </si>
  <si>
    <t>Obijanje žbuke na zidu oko nastalih pukotina u žbuci u minimalnoj širini š=40 cm (20 cm + 20 cm na svaku stranu od pukotine, u dubini do opeke). Ukloniti slabo vezane dijelove žbuke i nečistoća, ručno ili mehanički, sve dok se ne dobije čista površina bez slabih dijelova, prašine, nečistoća, plijesni ili topivih soli. U cijenu stavke uključiti radnu skelu, iznošenje šute i utovar u kamion, sav ostali rad, te odvoz šute i otpadnog materijala na najbliži gradski deponij predviđen za prihvat takve vrste otpada.</t>
  </si>
  <si>
    <t>zid - vertikalno</t>
  </si>
  <si>
    <t>zid - horizontalno</t>
  </si>
  <si>
    <t>Obračun po m' zidne pukotine.</t>
  </si>
  <si>
    <t>Obračun po m' stropne pukotine.</t>
  </si>
  <si>
    <t>Čišćenje fuga oko zidnih pukotina, širine š=40 cm (20 cm + 20 cm na svaku stranu od pukotine) iz sljubnica između opeka u dubini h=20 mm. Ukloniti nevezane dijelove ziđa. Zatimtemeljito otprašiti i postupak ponoviti po potrebi nekoliko puta. U cijenu stavke uključiti radnu skelu, iznošenje šute i utovar u kamion, sav ostali rad, te odvoz šute i otpadnog materijala na najbliži gradski deponij predviđen za prihvat takve vrste otpada.</t>
  </si>
  <si>
    <t>zid - strop</t>
  </si>
  <si>
    <t>struganje boje - zid</t>
  </si>
  <si>
    <t>Obračun po m' pukotine holkera.</t>
  </si>
  <si>
    <t>fugiranje zidne opeke i pukotina</t>
  </si>
  <si>
    <t>Fugiranje pukotina holkera (spoj zida i stropa),  reparaturnim jednokomponentnim mortom, uz prethodnu impregnaciju podloge, vodom razrijeđenim temeljnim premazom koji služi za služi za impregnaciju mineralnih, jako upojnih i poroznih podloga, ujednačavanje upojnosti i poboljšanje prionjivosti. Temeljni premaz nanositi zidarskom četkom ili krznenim valjkom na podlogu u jednom nanosu. U cijenu uključena radna skela, sav potreban rad i materijal do funkcionalne gotovosti.</t>
  </si>
  <si>
    <t>fugiranje holkera</t>
  </si>
  <si>
    <t>sanacijski mort za pukotine - zid</t>
  </si>
  <si>
    <t xml:space="preserve">Žbukanje oko zidnih pukotina u minimalnoj širini š=40 cm (20 cm + 20 cm na svaku stranu od pukotine) vapneno-cementnom laganom podložnom žbukom. Žbuku izvesti potpuno ravnu, a bridovi moraju  biti  ravni, oštri  i  ojačani pocinčanim kutnim profilima. Stavka obavezno uključuje izradu i ugradnju cementnog šprica. U stavku uključiti žbukanje špaleta oko otvora sa ugradnjom kutnih metalnih profila, te sav rad, materijal i potrebne radne skele. </t>
  </si>
  <si>
    <t>lagana podložna žbuka - zid</t>
  </si>
  <si>
    <t>fina žbuka gdje nije skinuta podloga  - holker</t>
  </si>
  <si>
    <t>zid i strop</t>
  </si>
  <si>
    <t>Obijanje žbuke oko pukotina 20+20 cm</t>
  </si>
  <si>
    <t>x</t>
  </si>
  <si>
    <t>Čišćenje do 20 mm fuga oko pukotina 20+20 cm</t>
  </si>
  <si>
    <t>Struganje stare boje i labavih dijelova oko pukotine 10+10 cm</t>
  </si>
  <si>
    <t>zid i strop, holker</t>
  </si>
  <si>
    <t>Fugiranje sljubnica i pukotina u širini 20+20 cm</t>
  </si>
  <si>
    <t>Fugiranje pukotina</t>
  </si>
  <si>
    <t>Vapneno lagana podložna žbuka u širini 20+20 cm</t>
  </si>
  <si>
    <t>Sanacijski mort na pukotinama u širini 20+20 cm</t>
  </si>
  <si>
    <t>Fugiranje zidne opeke oko pukotina širine š=40 cm  (20 cm + 20 cm na svaku stranu od pukotine) u sljubnicama između opeke u dubini od 20 mm, kao i same pukotine,  reparaturnim jednokomponentnim mortom, uz prethodnu impregnaciju podloge, vodom razrijeđenim temeljnim premazom koji služi za impregnaciju mineralnih, jako upojnih i poroznih podloga, ujednačavanje upojnosti i poboljšanje prionjivosti. Temeljni premaz nanositi zidarskom četkom ili krznenim valjkom na podlogu u jednom nanosu. U cijenu uključena radna skela, sav potreban rad i materijal do funkcionalne gotovosti.</t>
  </si>
  <si>
    <t>Gletanje oko pukotina 20+20 cm</t>
  </si>
  <si>
    <t>Gletanje oko pukotina 10+10 cm</t>
  </si>
  <si>
    <t>gletanje oko pukotina 20+20 cm - zid</t>
  </si>
  <si>
    <t>gletanje oko pukotina 20+20 cm - strop</t>
  </si>
  <si>
    <t>gletanje oko pukotina 10+10 cm - zid</t>
  </si>
  <si>
    <t>gletanje oko pukotina 10+10 cm - holker</t>
  </si>
  <si>
    <t>UNUTARNJE ŽBUKE I GLET</t>
  </si>
  <si>
    <t>Unutranje žbuke i glet</t>
  </si>
  <si>
    <t>Gletanje unutarnjih ploha ožbukanih zidova vapnenom masom u minimalnoj širini š=40 cm (20 cm + 20 cm na svaku stranu od pukotine). Površine moraju biti očišćene i otprašene. Svi šlicevi i druga udubljenja moraju se popuniti mortom. Glet masa  nanosi se na zidove u debljini d=2 mm, te se u svježu masu utiskuje tekstilno staklena mrežica veličine okna 2x2 mm. Nakon što se prvi sloj posuši, nanosi se drugi sloj debljine do d=1 mm, tako da pokrije strukturu mrežice. Nakon što se sloj posuši eventualne neravnine se pobruse finim brusnim papirom. U cijeni su uključene sve potrebne predradnje na pripremi stropova za bojanje (čišćenje, impregnacija, izravnanje, manja krpanja, zatvaranja), sav rad i radna skela.</t>
  </si>
  <si>
    <t>Obračun po m' pogletane zidne površine.</t>
  </si>
  <si>
    <t>Gletanje unutarnjih ploha ožbukanih zidova vapnenom masom u minimalnoj širini š=20 cm (10 cm + 10 cm na svaku stranu od pukotine). Površine moraju biti očišćene i otprašene. Svi šlicevi i druga udubljenja moraju se popuniti mortom. Glet masa  nanosi se na zidove u debljini d=2 mm, te se u svježu masu utiskuje tekstilno staklena mrežica veličine okna 2x2 mm. Nakon što se prvi sloj posuši, nanosi se drugi sloj debljine do d=1 mm, tako da pokrije strukturu mrežice. Nakon što se sloj posuši eventualne neravnine se pobruse finim brusnim papirom. U cijeni su uključene sve potrebne predradnje na pripremi stropova za bojanje (čišćenje, impregnacija, izravnanje, manja krpanja, zatvaranja), sav rad i radna skela.</t>
  </si>
  <si>
    <t>Gletanje unutarnjih ploha oko pukotina holkera. Površine moraju biti očišćene i otprašene. Svi šlicevi i druga udubljenja moraju se popuniti mortom. Glet masa  nanosi se na zidove u debljini d=2 mm, te se u svježu masu utiskuje tekstilno staklena mrežica veličine okna 2x2 mm. Nakon što se prvi sloj posuši, nanosi se drugi sloj debljine do d=1 mm, tako da pokrije strukturu mrežice. Nakon što se sloj posuši eventualne neravnine se pobruse finim brusnim papirom. U cijeni su uključene sve potrebne predradnje na pripremi stropova za bojanje (čišćenje, impregnacija, izravnanje, manja krpanja, zatvaranja), sav rad i radna skela.</t>
  </si>
  <si>
    <t>SOBOSLIKARSKI RADOVI</t>
  </si>
  <si>
    <t>Soboslikarski radovi</t>
  </si>
  <si>
    <t>Obračun po m2 ortogonalne vertikalne površine zida.</t>
  </si>
  <si>
    <t>Nikakvo povećavanje površina sa koeficijenatima nije dozvoljeno, jer je u cijenu uključena ortogonalna vertikalna površina zidova.</t>
  </si>
  <si>
    <t>Nikakvo povećavanje površina sa koeficijenatima nije dozvoljeno, jer je u cijenu uključena ortogonalna horizontalna površina stropa.</t>
  </si>
  <si>
    <t>Obračun po m2 ortogonalne horizontalne površine stropa.</t>
  </si>
  <si>
    <t>Obračun po m' holkera.</t>
  </si>
  <si>
    <t>kom</t>
  </si>
  <si>
    <t>Obračun po m'.</t>
  </si>
  <si>
    <r>
      <t>Izvođenje injekcijskih bušotina za sanaciju građe zida. Rupe izbušiti simetrično ako je moguće u kvadratnom rasteru na razmaku od 50-100 cm. Za strukture debljine manje od 60 cm, mješavina se injektira samo na jednoj strani, a kod struktura debljih od 60 cm mješavina se injektira u obje strane. Izbušiti rupe promjera 3-4 cm okomito na površinu zida, ili pod kutom 30</t>
    </r>
    <r>
      <rPr>
        <vertAlign val="superscript"/>
        <sz val="10"/>
        <rFont val="Calibri"/>
        <family val="2"/>
        <charset val="238"/>
        <scheme val="minor"/>
      </rPr>
      <t>o</t>
    </r>
    <r>
      <rPr>
        <sz val="10"/>
        <rFont val="Calibri"/>
        <family val="2"/>
        <charset val="238"/>
        <scheme val="minor"/>
      </rPr>
      <t>-40</t>
    </r>
    <r>
      <rPr>
        <vertAlign val="superscript"/>
        <sz val="10"/>
        <rFont val="Calibri"/>
        <family val="2"/>
        <charset val="238"/>
        <scheme val="minor"/>
      </rPr>
      <t>o</t>
    </r>
    <r>
      <rPr>
        <sz val="10"/>
        <rFont val="Calibri"/>
        <family val="2"/>
        <charset val="238"/>
        <scheme val="minor"/>
      </rPr>
      <t xml:space="preserve"> u koje ugradite plastične špricaljke promjera 10-15 mm kroz koje će se injektirati mješavina pod pritiskom.</t>
    </r>
  </si>
  <si>
    <t>Obračun po komadu bušotine.</t>
  </si>
  <si>
    <t>3.13.</t>
  </si>
  <si>
    <t>Dobava i ugradnja hidrauličkog veziva s punilima za učvršćivanje zidova od kamena, opeke i sadrenih konstrukcija pomoću injektiranja. Prije injektiranja pripremljene mješavine hidrauličkog veziva, unutrašnjost strukture koja se učvršćuje, mora se potpuno zasititi vodom. Dan prije izvođenja radova dobro natopiti vodom unutrašnjost te strukture, kroz iste rupe kroz koje će se kasnije injektirati mješavina. U međuvremenu će sav višak vode u unutrašnjosti ispariti. Sva mjesta gdje bi mješavina mogla curiti prethodno se trebaju zatvoriti brzovezujućim cementom, a nakon injektiranja se isti odstrani. Provedba injektiranja pripremljenom injekcijskom smjesom pod pritiskom od 1 bara. Injektiranje se izvodi pažljivo u fazama, po visini od cca 1 metra zida. Raditi sa prekidima, kako bi injekcijska masa postigla određenu čvrstoću, čime se izbjegava pojava jačeg tlaka u praznom prostoru zida. Predviđeni utrošak injekcijske mase 1,4 kg/l šupljine.</t>
  </si>
  <si>
    <t>3.14.</t>
  </si>
  <si>
    <t>Izvedba ojačanja pukotina. Dobava materijala i izvedba sanacije pukotina premoštenjem i ojačanjem pomoću spiralnih armaturnih sidara od nehrđajućeg austenitnog čelika V2A, promjera 8 mm, površine poprečnog presjeka As 10 mm2, maksimalne dopuštene vlačne sile Fz 11 kN, granice popuštanja Fs 10,13 kN i modula elastičnosti 114 kN/mm2. Sidra za sanaciju pukotina se ugrađuju u prethodno izrađen utor u ziđu frezanjem specijalnim alatima i utiskivanjem u specijalne sidreni dvokomponentni mort, tlačne čvrstoće 27,8 do 35 N/mm2, modula elastičnosti 12.878 N/mm2, savojne vlačne čvrstoće 5,44 N/mm2, čvrstoće prionjivosti 1,4-2,5 N/mm2 i posmične čvrstoće prionjivosti 0,86 N/mm2. Stavka uključuje sve potrebne predradnje (izradu i pripremu utora, te završnu ispunu pukotine trajno elastičnom, pastom za pukotine). Izvesti prema pravilima struke, uputama proizvođača i od strane profesionalno obučenog tima za izvedbu statičkih ojačanja konstrukcije.</t>
  </si>
  <si>
    <t>3.15.</t>
  </si>
  <si>
    <t>2.9.</t>
  </si>
  <si>
    <t>2.10.</t>
  </si>
  <si>
    <t>75a</t>
  </si>
  <si>
    <t>50a</t>
  </si>
  <si>
    <t>dvorište</t>
  </si>
  <si>
    <t>hodnik</t>
  </si>
  <si>
    <t>stepenice</t>
  </si>
  <si>
    <t>66 i 66a</t>
  </si>
  <si>
    <t>stubište</t>
  </si>
  <si>
    <t>59a</t>
  </si>
  <si>
    <t>-</t>
  </si>
  <si>
    <t>WC</t>
  </si>
  <si>
    <t>Strop svod boja</t>
  </si>
  <si>
    <t>1. kat</t>
  </si>
  <si>
    <t>Podrum -2</t>
  </si>
  <si>
    <t>100%</t>
  </si>
  <si>
    <t>164a</t>
  </si>
  <si>
    <t>središnji hol</t>
  </si>
  <si>
    <t xml:space="preserve">hodnik </t>
  </si>
  <si>
    <t>???</t>
  </si>
  <si>
    <t>2. kat</t>
  </si>
  <si>
    <t>223a</t>
  </si>
  <si>
    <t>223b</t>
  </si>
  <si>
    <t>220a</t>
  </si>
  <si>
    <t>mala soba</t>
  </si>
  <si>
    <t>236a</t>
  </si>
  <si>
    <t>209a</t>
  </si>
  <si>
    <t>214-215</t>
  </si>
  <si>
    <t>Ravni strop boja</t>
  </si>
  <si>
    <t>samo zid na kojem se nešto radi</t>
  </si>
  <si>
    <t>samo strop na kojem se nešto radi</t>
  </si>
  <si>
    <t>Hodnici - svod</t>
  </si>
  <si>
    <t>Hodnici - ravno</t>
  </si>
  <si>
    <t>Sobe - svod</t>
  </si>
  <si>
    <t>Sobe - ravno</t>
  </si>
  <si>
    <t>P1</t>
  </si>
  <si>
    <t>P2</t>
  </si>
  <si>
    <t>P3</t>
  </si>
  <si>
    <t>P4</t>
  </si>
  <si>
    <t>P5</t>
  </si>
  <si>
    <t>P6</t>
  </si>
  <si>
    <t>P6a</t>
  </si>
  <si>
    <t>P7a</t>
  </si>
  <si>
    <t>P7b</t>
  </si>
  <si>
    <t>P7c</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</si>
  <si>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</si>
  <si>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</si>
  <si>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</si>
  <si>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</si>
  <si>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</si>
  <si>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</si>
  <si>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</si>
  <si>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</si>
  <si>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</si>
  <si>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</si>
  <si>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</si>
  <si>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</si>
  <si>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</si>
  <si>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</si>
  <si>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</si>
  <si>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</si>
  <si>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</si>
  <si>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</si>
  <si>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</si>
  <si>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</si>
  <si>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</si>
  <si>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</si>
  <si>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</si>
  <si>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P31 i P32</t>
  </si>
  <si>
    <t>P33</t>
  </si>
  <si>
    <t>P34</t>
  </si>
  <si>
    <t>P35</t>
  </si>
  <si>
    <t>P36</t>
  </si>
  <si>
    <t>P37</t>
  </si>
  <si>
    <t>P38</t>
  </si>
  <si>
    <t>P39</t>
  </si>
  <si>
    <t>P40</t>
  </si>
  <si>
    <t>P41</t>
  </si>
  <si>
    <t>reljef strop</t>
  </si>
  <si>
    <t>profilacije na stropu</t>
  </si>
  <si>
    <t>profilacije na stropu + tapeta</t>
  </si>
  <si>
    <t>restauratori</t>
  </si>
  <si>
    <t>blenda</t>
  </si>
  <si>
    <t>štukature</t>
  </si>
  <si>
    <t>hodnik, štukature</t>
  </si>
  <si>
    <t>Obijanje žbuke na zidu oko nastalih pukotina u žbuci u minimalnoj širini š=20 cm (10 cm + 10 cm na svaku stranu od pukotine, u dubini do opeke). Ukloniti slabo vezane dijelove žbuke i nečistoća, ručno ili mehanički, sve dok se ne dobije čista površina bez slabih dijelova, prašine, nečistoća, plijesni ili topivih soli. U cijenu stavke uključiti radnu skelu, iznošenje šute i utovar u kamion, sav ostali rad, te odvoz šute i otpadnog materijala na najbliži gradski deponij predviđen za prihvat takve vrste otpada.</t>
  </si>
  <si>
    <t>skidanje žbuke po 10 cm na svaku stranu pukotine</t>
  </si>
  <si>
    <t>Čišćenje fuga oko zidnih pukotina, širine š=20 cm (10 cm + 10 cm na svaku stranu od pukotine) iz sljubnica između opeka u dubini h=20 mm. Ukloniti nevezane dijelove ziđa. Zatimtemeljito otprašiti i postupak ponoviti po potrebi nekoliko puta. U cijenu stavke uključiti radnu skelu, iznošenje šute i utovar u kamion, sav ostali rad, te odvoz šute i otpadnog materijala na najbliži gradski deponij predviđen za prihvat takve vrste otpada.</t>
  </si>
  <si>
    <t>ćišćenje sljubnica u svodnim stropovima</t>
  </si>
  <si>
    <t>1.9.</t>
  </si>
  <si>
    <t>1.10.</t>
  </si>
  <si>
    <t>Obijanje žbuke na holkeru (spoj zid-strop) oko nastalih pukotina u žbuci u minimalnoj širini š=20 cm (10 cm + 10 cm na svaku stranu od pukotine, u dubini do opeke). Ukloniti slabo vezane dijelove žbuke i nečistoća, ručno ili mehanički, sve dok se ne dobije čista površina bez slabih dijelova, prašine, nečistoća, plijesni ili topivih soli. U cijenu stavke uključiti radnu skelu, iznošenje šute i utovar u kamion, sav ostali rad, te odvoz šute i otpadnog materijala na najbliži gradski deponij predviđen za prihvat takve vrste otpada.</t>
  </si>
  <si>
    <t>1.11.</t>
  </si>
  <si>
    <t>ćišćenje sljubnica u holkeru</t>
  </si>
  <si>
    <t>Čišćenje fuga na holkeru (spoj zid-strop) pukotina, širine š=20 cm (10 cm + 10 cm na svaku stranu od pukotine) iz sljubnica između opeka u dubini h=20 mm. Ukloniti nevezane dijelove ziđa. Zatimtemeljito otprašiti i postupak ponoviti po potrebi nekoliko puta. U cijenu stavke uključiti radnu skelu, iznošenje šute i utovar u kamion, sav ostali rad, te odvoz šute i otpadnog materijala na najbliži gradski deponij predviđen za prihvat takve vrste otpada.</t>
  </si>
  <si>
    <t>1.12.</t>
  </si>
  <si>
    <t>1.13.</t>
  </si>
  <si>
    <t>svod</t>
  </si>
  <si>
    <t>Obijanje žbuke oko pukotina 10+10 cm</t>
  </si>
  <si>
    <t>Čišćenje do 20 mm fuga oko pukotina 10+10 cm</t>
  </si>
  <si>
    <t>Fugiranje sljubnica i pukotina u širini 10+10 cm</t>
  </si>
  <si>
    <t>Sanacijski mort na pukotinama u širini 10+10 cm</t>
  </si>
  <si>
    <t>Vapneno lagana podložna žbuka u širini 10+10 cm</t>
  </si>
  <si>
    <t>skidanje žbuke svod</t>
  </si>
  <si>
    <t>Obračun po m2 ortogonalne tlocrtne površine ravnog stropa.</t>
  </si>
  <si>
    <t>Obijanje žbuke na ravnom stropu u sobama i hodnicima  oko nastalih pukotina. Ukloniti slabo vezane dijelove žbuke i nečistoća, ručno ili mehanički, sve dok se ne dobije čista površina bez slabih dijelova, prašine, nečistoća, plijesni ili topivih soli. U cijenu stavke uključiti radnu skelu, iznošenje šute i utovar u kamion, sav ostali rad, te odvoz šute i otpadnog materijala na najbliži gradski deponij predviđen za prihvat takve vrste otpada.</t>
  </si>
  <si>
    <t>skidanje žbuke ravni strop</t>
  </si>
  <si>
    <t>Obijanje žbuke na ravnom stropu u sobama i hodnicima oko nastalih pukotina u žbuci u minimalnoj širini š=20 cm (10 cm + 10 cm na svaku stranu od pukotine, u dubini do opeke). Ukloniti slabo vezane dijelove žbuke i nečistoća, ručno ili mehanički, sve dok se ne dobije čista površina bez slabih dijelova, prašine, nečistoća, plijesni ili topivih soli. U cijenu stavke uključiti radnu skelu, iznošenje šute i utovar u kamion, sav ostali rad, te odvoz šute i otpadnog materijala na najbliži gradski deponij predviđen za prihvat takve vrste otpada.</t>
  </si>
  <si>
    <t>1.14.</t>
  </si>
  <si>
    <t>1.15.</t>
  </si>
  <si>
    <t>ćišćenje sljubnica - holker</t>
  </si>
  <si>
    <t>1.16.</t>
  </si>
  <si>
    <t>1.17.</t>
  </si>
  <si>
    <t>1.18.</t>
  </si>
  <si>
    <t>Struganje stare boje na zidu  i spoju strop-zid oko nastalih pukotina u minimalnoj širini š=20 cm (10 cm + 10 cm na svaku stranu od pukotine). Ukloniti slabo vezane dijelove boja, ručno ili mehanički, sve dok se ne dobije čista površina bez slabih dijelova, prašine, nečistoća, plijesni ili topivih soli. U cijenu stavke uključiti radnu skelu, iznošenje šute i utovar u kamion, sav ostali rad, te odvoz šute i otpadnog materijala na najbliži gradski deponij predviđen za prihvat takve vrste otpada.</t>
  </si>
  <si>
    <t>struganje boje -  svodni strop</t>
  </si>
  <si>
    <t>struganje boje - ravni strop</t>
  </si>
  <si>
    <t>ravno</t>
  </si>
  <si>
    <t>1.19.</t>
  </si>
  <si>
    <t>1.20.</t>
  </si>
  <si>
    <t>Struganje stare boje na ravnim stropovima u sobama i hodnicima oko nastalih pukotina u minimalnoj širini š=20 cm (10 cm + 10 cm na svaku stranu od pukotine). Ukloniti slabo vezane dijelove boja, ručno ili mehanički, sve dok se ne dobije čista površina bez slabih dijelova, prašine, nečistoća, plijesni ili topivih soli. U cijenu stavke uključiti radnu skelu, iznošenje šute i utovar u kamion, sav ostali rad, te odvoz šute i otpadnog materijala na najbliži gradski deponij predviđen za prihvat takve vrste otpada.</t>
  </si>
  <si>
    <t>1.21.</t>
  </si>
  <si>
    <t>1.22.</t>
  </si>
  <si>
    <t>struganje boje  -  ravni strop</t>
  </si>
  <si>
    <t>struganje boje  - svodni strop</t>
  </si>
  <si>
    <t>Struganje stare boje sa kompletnog  ravnog stropa u sobama i hodnicima. Ukloniti slabo vezane dijelove boja, ručno ili mehanički, sve dok se ne dobije čista površina bez slabih dijelova, prašine, nečistoća, plijesni ili topivih soli. U cijenu stavke uključiti radnu skelu, iznošenje šute i utovar u kamion, sav ostali rad, te odvoz šute i otpadnog materijala na najbliži gradski deponij predviđen za prihvat takve vrste otpada.</t>
  </si>
  <si>
    <t>fugiranje stropne opeke i pukotina - svod</t>
  </si>
  <si>
    <r>
      <t>Nak</t>
    </r>
    <r>
      <rPr>
        <sz val="10"/>
        <color rgb="FF222222"/>
        <rFont val="Calibri"/>
        <family val="2"/>
        <charset val="238"/>
        <scheme val="minor"/>
      </rPr>
      <t>on zapunjavanja zidnih pukotina, potrebno je na područje pukotine, navlaženo vodom,  u širini najmanje  20-tak cm s obje strane pukotine nanijeti jednokomponetni mort za sanaciju na bazi hidrauličkog veziva, ojačan vlaknima i polimernim dodacima  u debljini d=5-6 mm u sustavu sa staklenom mrežicom, radi sprečavanja nastanka površinskih pukotina i odvajanja morta. Drugi sloj jednokomponentnog morta za sanaciju nanijeti u debljini d=5 mm na svježi ili očvrsli prvi sloj. U cijenu uključena radna skela, sav potreban rad i materijal do funkcionalne gotovosti.</t>
    </r>
  </si>
  <si>
    <r>
      <t>Nak</t>
    </r>
    <r>
      <rPr>
        <sz val="10"/>
        <color rgb="FF222222"/>
        <rFont val="Calibri"/>
        <family val="2"/>
        <charset val="238"/>
        <scheme val="minor"/>
      </rPr>
      <t>on zapunjavanja zidnih pukotina, potrebno je na područje pukotine, navlaženo vodom,  u širini najmanje  10-tak cm s obje strane pukotine nanijeti jednokomponetni mort za sanaciju na bazi hidrauličkog veziva, ojačan vlaknima i polimernim dodacima  u debljini d=5-6 mm u sustavu sa staklenom mrežicom, radi sprečavanja nastanka površinskih pukotina i odvajanja morta. Drugi sloj jednokomponentnog morta za sanaciju nanijeti u debljini d=5 mm na svježi ili očvrsli prvi sloj. U cijenu uključena radna skela, sav potreban rad i materijal do funkcionalne gotovosti.</t>
    </r>
  </si>
  <si>
    <t>Fugiranje zidne opeke oko pukotina širine š=20 cm  (10 cm + 10 cm na svaku stranu od pukotine) u sljubnicama između opeke u dubini od 20 mm, kao i same pukotine,  reparaturnim jednokomponentnim mortom, uz prethodnu impregnaciju podloge, vodom razrijeđenim temeljnim premazom koji služi za impregnaciju mineralnih, jako upojnih i poroznih podloga, ujednačavanje upojnosti i poboljšanje prionjivosti. Temeljni premaz nanositi zidarskom četkom ili krznenim valjkom na podlogu u jednom nanosu. U cijenu uključena radna skela, sav potreban rad i materijal do funkcionalne gotovosti.</t>
  </si>
  <si>
    <t>sanacijski mort za pukotine - strop svod</t>
  </si>
  <si>
    <t>2.11.</t>
  </si>
  <si>
    <t>2.12.</t>
  </si>
  <si>
    <t>2.13.</t>
  </si>
  <si>
    <t>skidanje žbuke po 10 cm na svaku stranu pukotine na ravnom stropu</t>
  </si>
  <si>
    <t xml:space="preserve">Žbukanje oko zidnih pukotina u minimalnoj širini š=20 cm (10 cm + 10 cm na svaku stranu od pukotine) vapneno-cementnom laganom podložnom žbukom. Žbuku izvesti potpuno ravnu, a bridovi moraju  biti  ravni, oštri  i  ojačani pocinčanim kutnim profilima. Stavka obavezno uključuje izradu i ugradnju cementnog šprica. U stavku uključiti žbukanje špaleta oko otvora sa ugradnjom kutnih metalnih profila, te sav rad, materijal i potrebne radne skele. </t>
  </si>
  <si>
    <t xml:space="preserve">Žbukanje na cijelom ravnom stropu u sobama i hodnicima vapneno-cementnom laganom podložnom žbukom. Žbuku izvesti potpuno ravnu, a bridovi moraju  biti  ravni, oštri  i  ojačani pocinčanim kutnim profilima. Stavka obavezno uključuje izradu i ugradnju cementnog šprica. U stavku uključiti žbukanje špaleta oko otvora sa ugradnjom kutnih metalnih profila, te sav rad, materijal i potrebne radne skele. </t>
  </si>
  <si>
    <t>lagana podložna žbuka - svod strop</t>
  </si>
  <si>
    <t>lagana podložna žbuka - ravan strop</t>
  </si>
  <si>
    <t xml:space="preserve">Žbukanje oko stropnih pukotina na ravnom stropu u sobama i hodnicima u minimalnoj širini š=20 cm (10 cm + 10 cm na svaku stranu od pukotine) vapneno-cementnom laganom podložnom žbukom. Žbuku izvesti potpuno ravnu, a bridovi moraju  biti  ravni, oštri  i  ojačani pocinčanim kutnim profilima. Stavka obavezno uključuje izradu i ugradnju cementnog šprica. U stavku uključiti žbukanje špaleta oko otvora sa ugradnjom kutnih metalnih profila, te sav rad, materijal i potrebne radne skele. </t>
  </si>
  <si>
    <t>gletanje svodni strop</t>
  </si>
  <si>
    <t>Gletanje unutarnjih ploha ožbukanih ravnih stropova u sobama i hodnicima vapnenom masom. Površine moraju biti očišćene i otprašene. Svi šlicevi i druga udubljenja moraju se popuniti mortom. Glet masa  nanosi se na zidove u debljini d=2 mm, te se u svježu masu utiskuje tekstilno staklena mrežica veličine okna 2x2 mm. Nakon što se prvi sloj posuši, nanosi se drugi sloj debljine do d=1 mm, tako da pokrije strukturu mrežice. Nakon što se sloj posuši eventualne neravnine se pobruse finim brusnim papirom. U cijeni su uključene sve potrebne predradnje na pripremi stropova za bojanje (čišćenje, impregnacija, izravnanje, manja krpanja, zatvaranja), sav rad i radna skela.</t>
  </si>
  <si>
    <t>gletanje ravan strop</t>
  </si>
  <si>
    <t>3.16.</t>
  </si>
  <si>
    <t>gletanje oko pukotina 10+10 cm -  svod strop</t>
  </si>
  <si>
    <t>3.17.</t>
  </si>
  <si>
    <t>3.18.</t>
  </si>
  <si>
    <t>3.19.</t>
  </si>
  <si>
    <t>kupola</t>
  </si>
  <si>
    <t>štukatura strop</t>
  </si>
  <si>
    <t>dodatu skelu</t>
  </si>
  <si>
    <t>Dvokratno ličenje zidova disperzivnom bojom po izboru projektanta - prema postojećim tonovima u jednom ili više tonova. Betonske ili ožbukane zidove ličiti disperzivnim bojama na bazi vodenog rastvora, prema uputama proizvođača, uz sve potrebne predradnje (brušenje spojeva, impregnacija plohe, izravnavanje neravnina betonfiksom, dvostruko gletanje - ovom stavkom nisu obuhvaćene sanacije pukotina koje su predmet ovog troškovnika i gletanja za iste), nanošenje temeljnog naliča i sl, te sav rad, alat, radne skele. Boja mora biti potpuno neškodljiva za boravak ljudi u prostoru (tzv. EKO boja). Prije soboslikarske obrade sve sudare ploha (uglovi) silikonirati akrilnim kitom.</t>
  </si>
  <si>
    <t xml:space="preserve">Dvokratno ličenje podgleda ravnog stropa disperzivnom bojom po izboru projektanta - prema postojećim tonovima u jednom ili više tonova. Ličiti disperzivnim bojama na bazi vodenog rastvora, prema uputama proizvođača, uz sve potrebne predradnje (brušenje spojeva, impregnacija plohe, izravnavanje neravnina betonfiksom, dvostruko gletanje - ovom stavkom nisu obuhvaćene sanacije pukotina koje su predmet ovog troškovnika i gletanja za iste), nanošenje temeljnog naliča i sl, te sav rad, alat, radne skele. Boja mora biti potpuno neškodljiva za boravak ljudi u prostoru (tzv. EKO boja). Prije soboslikarske obrade sve sudare ploha (uglovi) silikonirati akrilnim kitom. </t>
  </si>
  <si>
    <t>Dvokratno ličenje holkera (spoj zida i stropa) disperzivnom bojom po izboru projektanta - prema postojećim tonovima u jednom ili više tonova. Holkere ličiti disperzivnim bojama na bazi vodenog rastvora, prema uputama proizvođača, uz sve potrebne predradnje (brušenje spojeva, impregnacija plohe, izravnavanje neravnina betonfiksom, dvostruko gletanje - ovom stavkom nisu obuhvaćene sanacije pukotina koje su predmet ovog troškovnika i gletanja za iste), nanošenje temeljnog naliča i sl, te sav rad, alat, radne skele. Boja mora biti potpuno neškodljiva za boravak ljudi u prostoru (tzv. EKO boja). Prije soboslikarske obrade sve sudare ploha (uglovi) silikonirati akrilnim kitom.</t>
  </si>
  <si>
    <t>Pripremni radovi</t>
  </si>
  <si>
    <t>Holker</t>
  </si>
  <si>
    <t>S obzirom na specifičnost objekta, izvođač treba ukalkulirati u cijene i eventualno obavljanje radova van radnog vremena Vlade RH, odnosno i po noći.</t>
  </si>
  <si>
    <t>SOBOSLIKARSKO LIČILAČKI RADOVI</t>
  </si>
  <si>
    <t>SOBOSLIKARSKO LIČILAČKI RADOVI UKUPNO:</t>
  </si>
  <si>
    <t>Obračun po m2 ortogonalne tlocrtne površine ravnog  stropa.</t>
  </si>
  <si>
    <t xml:space="preserve">Saniranje oštećenja holkera u žbuci oko pukotine na mjestima gdje se nije stara žbuka skidala do podloge, univerzalnom mineralnom žbukom sa dodacima za bolju prionjivost i fleksibilnost. Nanositi na podlogu sa pukotinom u debljini minimalno d=2 mm i nahrapaviti zupčastim gleterom, kako bi osigurali odgovarajuću debljinu sloja i pravilno pozicioniranje mrežice. Staklenu mrežicu utisnuti laganim pritiskom gleterom u svježi sloj  fine žbuke odozgo prema dolje po čitavoj površini s preklopom minimalno 10 cm na svim spojevima mrežice. Drugi sloj fine žbuke nanijeti najkasnije nakon 24 sata pokrivajući mrežicu u debljini od d=minimalno 1 mm. Žbuku izvesti potpuno ravnu. Stavka obavezno uključuje izradu i ugradnju  vodom razrijeđenog temeljnog premaza koji služi za impregnaciju mineralnih, jako upojnih i poroznih podloga, ujednačavanje upojnosti i poboljšanje prionjivosti. Temeljni premaz nanositi zidarskom četkom ili krznenim valjkom na podlogu u jednom nanosu. U stavku uključiti sav rad, materijal i potrebne radne skele. </t>
  </si>
  <si>
    <t>EUR</t>
  </si>
  <si>
    <t>Postava i demontaža radne skele koja se proteže kroz 2 etaže - Soba 211. U cijenu uključen sav potreba rad, oprema i transport. Ova stavka se koristi za sve potrebne radove (zidarski radovi, žbuke, soboslikarski radovi, restauratorski radovi) i može se samo jednom naplatiti.</t>
  </si>
  <si>
    <t>Napomena: ova stavka se koristi isključivo za prostor Sobe 211, a sve ostale radne skele koje se protežu samo korz jednu etažu su uključene u cijenu radova gdje se iste koriste.</t>
  </si>
  <si>
    <t>Obračun po m2 ortogonalne vetikalne površine za zidove.</t>
  </si>
  <si>
    <t>Zgrada Banskih dvora</t>
  </si>
  <si>
    <t>Vlada Republike Hrvatske</t>
  </si>
  <si>
    <t>TROŠKOVNIK SOBOSLIKARSKO LIČILAČKIH RADOVA</t>
  </si>
  <si>
    <t xml:space="preserve">SOBOSLIKARSKO LIČILAČKI RADOVI </t>
  </si>
  <si>
    <t xml:space="preserve">PRIPREMNI RADOVI </t>
  </si>
  <si>
    <t>PRIPREMNI RADOVI UKUPNO:</t>
  </si>
  <si>
    <t xml:space="preserve">OPĆI UVJETI </t>
  </si>
  <si>
    <t>Izrada  uzoraka svih ugrađenih materijala , te ovjera istih od naručitelja u cijeni je stavki i u obvezi je izvođača.</t>
  </si>
  <si>
    <t>Ako tijekom izvedbe radova dođe do promjena, treba prije početka rada tražiti suglasnost Naručitelja,  također treba ugovoriti jediničnu cijenu nove stavke na temelju elemenata datih u ponudi i sve to unijeti u građevinski dnevnik uz ovjeru Naručitelja.</t>
  </si>
  <si>
    <t>Bez obzira na vrstu pogodbe, izvođač je obvezan svakodnevno voditi građevinski dnevnik u dva primjerka, a također i građevinsku knjigu,kako bi se uvijek mogle ustanoviti stvarne količine izvedenih radova.</t>
  </si>
  <si>
    <t>Obračunata količina materijala u normalnom stanju, u svaku jediničnu cijenu uključiti odvoz  razgrađenog materijala na gradilišnu i gradsku deponiju, max udaljenu 10 km,  te razvrstavanje materijala prema uvjetima za istovar materijala gradskog deponija.</t>
  </si>
  <si>
    <t xml:space="preserve">
Sa gradilišta se materijal koji se neće koristiti, te šuta, mora sukcesivno odvoziti na gradsku deponiju.
</t>
  </si>
  <si>
    <t xml:space="preserve">Zabranjeno je odvoziti otpad na mjesta koja za to nisu dozvoljena.
Sav otpad prevozi se i odlaže sukladno propisima o otpadu i komunalnom redu.
Prije početka radova, izvođač je obavezan postaviti i instalirati  zaštitne ograde, opremu i instalacije potrebne za normalno izvođenje radova te iste ukloniti s gradilišta nakon završetka radova.
</t>
  </si>
  <si>
    <t xml:space="preserve">
Jediničnom cijenom treba obuhvatiti:
- sav rad i materijal za izvedbu radova iz pojedine stavke,
- sav transport,
- sve društvene obveze vezane za radnu snagu i materijal,
- pripremno – završne radove.
</t>
  </si>
  <si>
    <t xml:space="preserve">ZIDARSKI RADOVI </t>
  </si>
  <si>
    <t>Glede zaštite susjednih postojećih ili već izvedenih radova i ploha, horizontalnih ili vertikalnih, potrebno je iste na odgovarajući način zaštititi, plastičnim (PVC ili PE) folijama, ljepenkom, daskama i sl., tako da ne dođe do oštećenja radova ili ploha. Sve navedeno treba uračunati u jediničnu cijenu radova.</t>
  </si>
  <si>
    <t>žbukanje:</t>
  </si>
  <si>
    <t>Prije nego se počne žbukati, potrebno je izvršiti predradnje čišćenja ploha i čišćenja i ispuhivanja fuga, kvašenje zidne površine vodom, te špricanje cem. mortom 1:1.  Žbukanje se ne smije vršiti dok je temperatura prostora previsoka ili preniska, da žbuka ne bi ispucala.</t>
  </si>
  <si>
    <t xml:space="preserve">SOBOSLIKARSKI RADOVI </t>
  </si>
  <si>
    <t>Prije početka izvedbe radova izvoditelj je dužan projektantskom nadzoru predočiti uzorke boja odgovarajuće za određen tip obrade i izvesti probna bojanja s uzorcima na plohama koje se obrađuju, i to u više nijansi boja, na osnovu čega će naručitelj odobriti boju i način nanošenja odnosno tip valjka. Tek po izboru i odobrenju projektanta može se otpočeti sa radovima na tako odabran način. Gore navedeno neće se posebno platiti već predstavlja trošak i obvezu izvoditelja i ulazi u jediničnu cijenu izvedbe radova.</t>
  </si>
  <si>
    <t>Prilikom izvođenja radova mora se izvoditelj striktno pridržavati usvojenih i od strane naručitelja prihvaćenih materijala i ovjerenih detalja.</t>
  </si>
  <si>
    <t>Ukoliko se izvedu radovi koje naručitelj nije odobrio i (ili) u neodgovarajućoj boji, tonu ili kvaliteti i (ili) različito s obzirom na odobreni projekt oblaganja i detalje, radovi će se morati ponoviti u traženoj kvaliteti, izboru i po projektu uz prethodno uklanjanje neispravnih radova.</t>
  </si>
  <si>
    <t>Sva bojanja i ličenja treba izvesti samo na suhim, čistim, ravnim ili ravnomjerno zakrivljenim (po projektu) i odmašćenim plohama. Podlogu treba prije početka radova pregledati i kod većih oštećenja ili zaprljanja i zamašćenja na isto upozoriti naručitelja i radove prekinuti dok se podloga odgovarajuće ne pripremi. Kod manjih oštećenja treba izvoditelj podlogu dovesti u potrebno stanje za kvalitetan rad brušenjem manjih neravnina, kitanjem i zapunjavanjem pukotina i manjih udubina kitom za zapunjavanje i izravnanje. Nakon toga treba obavezno izvesti gletanje odgovarajućom glet masom za određeni tip podloge do potrebne glatkoće, ako nije u stavci troškovnika drugačije navedeno. Sve gore navedeno treba uračunati u jediničnu cijenu.</t>
  </si>
  <si>
    <t>Također, u cijene stavaka je uključena i zaštita svog inventara i namještaja i unutrašnje i vanjske stolarije, pomicanje pokrretnih dijelova nekretnina u svrhu neometanog izvođenja radova, te po završetku radova, vraćanje istoga na početne pozicije, te grubo čišćenje kompletnog prostora nakon završenih radova, a nevedeno se ne može posebno naplaćivati.</t>
  </si>
  <si>
    <t>Lipanj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</si>
</sst>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k_n_-;\-* #,##0.00\ _k_n_-;_-* &quot;-&quot;??\ _k_n_-;_-@_-"/>
    <numFmt numFmtId="164" formatCode="#,##0.00_ ;\-#,##0.00\ "/>
    <numFmt numFmtId="165" formatCode="#,##0.00\ &quot;kn&quot;"/>
  </numFmts>
  <fonts count="32" x14ac:knownFonts="1">
    <font>
      <sz val="11"/>
      <color theme="1"/>
      <name val="Calibri"/>
      <family val="2"/>
      <charset val="238"/>
      <scheme val="minor"/>
    </font>
    <font>
      <sz val="10"/>
      <name val="Calibri"/>
      <family val="2"/>
      <charset val="238"/>
      <scheme val="minor"/>
    </font>
    <font>
      <sz val="10"/>
      <name val="Helv"/>
    </font>
    <font>
      <b/>
      <sz val="10"/>
      <name val="Calibri"/>
      <family val="2"/>
      <charset val="238"/>
      <scheme val="minor"/>
    </font>
    <font>
      <sz val="10"/>
      <name val="Arial"/>
      <family val="2"/>
      <charset val="238"/>
    </font>
    <font>
      <strike/>
      <sz val="10"/>
      <name val="Calibri"/>
      <family val="2"/>
      <charset val="238"/>
      <scheme val="minor"/>
    </font>
    <font>
      <vertAlign val="superscript"/>
      <sz val="10"/>
      <name val="Calibri"/>
      <family val="2"/>
      <charset val="238"/>
      <scheme val="minor"/>
    </font>
    <font>
      <sz val="8"/>
      <name val="Arial"/>
      <family val="2"/>
      <charset val="238"/>
    </font>
    <font>
      <b/>
      <u/>
      <sz val="10"/>
      <name val="Calibri"/>
      <family val="2"/>
      <charset val="238"/>
      <scheme val="minor"/>
    </font>
    <font>
      <sz val="11"/>
      <name val="Arial"/>
      <family val="2"/>
      <charset val="238"/>
    </font>
    <font>
      <sz val="10"/>
      <name val="Arial"/>
      <family val="2"/>
    </font>
    <font>
      <sz val="11"/>
      <name val="Calibri"/>
      <family val="2"/>
      <charset val="238"/>
      <scheme val="minor"/>
    </font>
    <font>
      <sz val="10"/>
      <color rgb="FFFF0000"/>
      <name val="Calibri"/>
      <family val="2"/>
      <charset val="238"/>
      <scheme val="minor"/>
    </font>
    <font>
      <strike/>
      <sz val="10"/>
      <color rgb="FFFF0000"/>
      <name val="Calibri"/>
      <family val="2"/>
      <charset val="238"/>
      <scheme val="minor"/>
    </font>
    <font>
      <sz val="9"/>
      <name val="Arial CE"/>
      <family val="2"/>
    </font>
    <font>
      <sz val="8"/>
      <name val="Calibri"/>
      <family val="2"/>
      <charset val="238"/>
      <scheme val="minor"/>
    </font>
    <font>
      <b/>
      <sz val="11"/>
      <name val="Calibri"/>
      <family val="2"/>
      <charset val="238"/>
      <scheme val="minor"/>
    </font>
    <font>
      <b/>
      <sz val="9"/>
      <name val="Calibri"/>
      <family val="2"/>
      <charset val="238"/>
      <scheme val="minor"/>
    </font>
    <font>
      <sz val="12"/>
      <name val="Calibri"/>
      <family val="2"/>
      <charset val="238"/>
      <scheme val="minor"/>
    </font>
    <font>
      <b/>
      <sz val="12"/>
      <name val="Calibri"/>
      <family val="2"/>
      <charset val="238"/>
      <scheme val="minor"/>
    </font>
    <font>
      <sz val="11"/>
      <color theme="1"/>
      <name val="Calibri"/>
      <family val="2"/>
      <charset val="238"/>
      <scheme val="minor"/>
    </font>
    <font>
      <sz val="11"/>
      <name val="Arial"/>
      <family val="1"/>
    </font>
    <font>
      <sz val="11"/>
      <color theme="1"/>
      <name val="Calibri"/>
      <family val="2"/>
      <scheme val="minor"/>
    </font>
    <font>
      <b/>
      <u/>
      <sz val="11"/>
      <color theme="1"/>
      <name val="Calibri"/>
      <family val="2"/>
      <charset val="238"/>
      <scheme val="minor"/>
    </font>
    <font>
      <b/>
      <sz val="11"/>
      <color theme="1"/>
      <name val="Calibri"/>
      <family val="2"/>
      <charset val="238"/>
      <scheme val="minor"/>
    </font>
    <font>
      <b/>
      <i/>
      <sz val="11"/>
      <color theme="1"/>
      <name val="Calibri"/>
      <family val="2"/>
      <charset val="238"/>
      <scheme val="minor"/>
    </font>
    <font>
      <sz val="9"/>
      <name val="Calibri"/>
      <family val="2"/>
      <charset val="238"/>
      <scheme val="minor"/>
    </font>
    <font>
      <u/>
      <sz val="11"/>
      <color theme="1"/>
      <name val="Calibri"/>
      <family val="2"/>
      <charset val="238"/>
      <scheme val="minor"/>
    </font>
    <font>
      <i/>
      <sz val="10"/>
      <name val="Calibri"/>
      <family val="2"/>
      <charset val="238"/>
      <scheme val="minor"/>
    </font>
    <font>
      <i/>
      <sz val="11"/>
      <color theme="1"/>
      <name val="Calibri"/>
      <family val="2"/>
      <charset val="238"/>
      <scheme val="minor"/>
    </font>
    <font>
      <sz val="10"/>
      <color rgb="FF222222"/>
      <name val="Calibri"/>
      <family val="2"/>
      <charset val="238"/>
      <scheme val="minor"/>
    </font>
    <font>
      <sz val="12"/>
      <name val="Times New Roman"/>
      <family val="1"/>
      <charset val="238"/>
    </font>
  </fonts>
  <fills count="9">
    <fill>
      <patternFill patternType="none"/>
    </fill>
    <fill>
      <patternFill patternType="gray125"/>
    </fill>
    <fill>
      <patternFill patternType="solid">
        <fgColor rgb="FFFFFF00"/>
        <bgColor indexed="64"/>
      </patternFill>
    </fill>
    <fill>
      <patternFill patternType="solid">
        <fgColor rgb="FF00FF00"/>
        <bgColor indexed="64"/>
      </patternFill>
    </fill>
    <fill>
      <patternFill patternType="solid">
        <fgColor rgb="FFFF0000"/>
        <bgColor indexed="64"/>
      </patternFill>
    </fill>
    <fill>
      <patternFill patternType="solid">
        <fgColor rgb="FF00B0F0"/>
        <bgColor indexed="64"/>
      </patternFill>
    </fill>
    <fill>
      <patternFill patternType="solid">
        <fgColor rgb="FFFF99FF"/>
        <bgColor indexed="64"/>
      </patternFill>
    </fill>
    <fill>
      <patternFill patternType="solid">
        <fgColor rgb="FFEC701C"/>
        <bgColor indexed="64"/>
      </patternFill>
    </fill>
    <fill>
      <patternFill patternType="solid">
        <fgColor theme="5" tint="0.39997558519241921"/>
        <bgColor indexed="64"/>
      </patternFill>
    </fill>
  </fills>
  <borders count="22">
    <border>
      <left/>
      <right/>
      <top/>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9">
    <xf numFmtId="0" fontId="0" fillId="0" borderId="0"/>
    <xf numFmtId="0" fontId="2" fillId="0" borderId="0"/>
    <xf numFmtId="164" fontId="4" fillId="0" borderId="0" applyFont="0" applyFill="0" applyBorder="0" applyAlignment="0" applyProtection="0"/>
    <xf numFmtId="0" fontId="7" fillId="0" borderId="0"/>
    <xf numFmtId="0" fontId="4" fillId="0" borderId="0"/>
    <xf numFmtId="0" fontId="4" fillId="0" borderId="0"/>
    <xf numFmtId="0" fontId="9" fillId="0" borderId="0"/>
    <xf numFmtId="43" fontId="4" fillId="0" borderId="0" applyFont="0" applyFill="0" applyBorder="0" applyAlignment="0" applyProtection="0"/>
    <xf numFmtId="0" fontId="4" fillId="0" borderId="0"/>
    <xf numFmtId="0" fontId="4" fillId="0" borderId="0"/>
    <xf numFmtId="0" fontId="4" fillId="0" borderId="0"/>
    <xf numFmtId="0" fontId="10" fillId="0" borderId="0"/>
    <xf numFmtId="0" fontId="9" fillId="0" borderId="0"/>
    <xf numFmtId="0" fontId="2" fillId="0" borderId="0"/>
    <xf numFmtId="0" fontId="4" fillId="0" borderId="0"/>
    <xf numFmtId="0" fontId="4" fillId="0" borderId="0"/>
    <xf numFmtId="0" fontId="14" fillId="0" borderId="0">
      <alignment horizontal="left" vertical="top"/>
    </xf>
    <xf numFmtId="0" fontId="21" fillId="0" borderId="0"/>
    <xf numFmtId="0" fontId="20" fillId="0" borderId="0"/>
    <xf numFmtId="0" fontId="10" fillId="0" borderId="0"/>
    <xf numFmtId="0" fontId="10" fillId="0" borderId="0"/>
    <xf numFmtId="0" fontId="10" fillId="0" borderId="0"/>
    <xf numFmtId="0" fontId="22" fillId="0" borderId="0"/>
    <xf numFmtId="43" fontId="4" fillId="0" borderId="0" applyFont="0" applyFill="0" applyBorder="0" applyAlignment="0" applyProtection="0"/>
    <xf numFmtId="0" fontId="10" fillId="0" borderId="0"/>
    <xf numFmtId="0" fontId="22" fillId="0" borderId="0"/>
    <xf numFmtId="0" fontId="4" fillId="0" borderId="0"/>
    <xf numFmtId="0" fontId="20" fillId="0" borderId="0"/>
    <xf numFmtId="0" fontId="31" fillId="0" borderId="0"/>
  </cellStyleXfs>
  <cellXfs count="386">
    <xf numFmtId="0" fontId="0" fillId="0" borderId="0" xfId="0"/>
    <xf numFmtId="0" fontId="1" fillId="0" borderId="0" xfId="0" applyFont="1" applyFill="1" applyAlignment="1" applyProtection="1">
      <alignment horizontal="center" vertical="top"/>
    </xf>
    <xf numFmtId="4" fontId="1" fillId="0" borderId="0" xfId="1" applyNumberFormat="1" applyFont="1" applyFill="1" applyAlignment="1" applyProtection="1">
      <alignment horizontal="center"/>
    </xf>
    <xf numFmtId="0" fontId="1" fillId="0" borderId="0" xfId="0" applyFont="1" applyFill="1" applyBorder="1" applyAlignment="1" applyProtection="1">
      <alignment horizontal="left"/>
    </xf>
    <xf numFmtId="4" fontId="3" fillId="0" borderId="0" xfId="2" applyNumberFormat="1" applyFont="1" applyFill="1" applyBorder="1" applyAlignment="1" applyProtection="1">
      <alignment vertical="center"/>
    </xf>
    <xf numFmtId="3" fontId="1" fillId="0" borderId="0" xfId="0" applyNumberFormat="1" applyFont="1" applyFill="1" applyBorder="1" applyAlignment="1" applyProtection="1">
      <alignment horizontal="center" vertical="center"/>
    </xf>
    <xf numFmtId="4" fontId="1" fillId="0" borderId="0" xfId="0" applyNumberFormat="1" applyFont="1" applyFill="1" applyBorder="1" applyAlignment="1" applyProtection="1">
      <alignment horizontal="center" vertical="center"/>
    </xf>
    <xf numFmtId="4" fontId="1" fillId="0" borderId="0" xfId="0" applyNumberFormat="1" applyFont="1" applyFill="1" applyBorder="1" applyAlignment="1" applyProtection="1">
      <alignment horizontal="center"/>
    </xf>
    <xf numFmtId="0" fontId="1" fillId="0" borderId="0" xfId="0" applyFont="1" applyFill="1" applyBorder="1" applyProtection="1"/>
    <xf numFmtId="0" fontId="1" fillId="0" borderId="0" xfId="4" applyFont="1" applyFill="1" applyBorder="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left" vertical="center"/>
    </xf>
    <xf numFmtId="49" fontId="1" fillId="0" borderId="0" xfId="0" applyNumberFormat="1" applyFont="1" applyFill="1" applyBorder="1" applyAlignment="1" applyProtection="1">
      <alignment vertical="top" wrapText="1"/>
    </xf>
    <xf numFmtId="0" fontId="1" fillId="0" borderId="0" xfId="0" applyFont="1" applyFill="1" applyBorder="1" applyAlignment="1" applyProtection="1">
      <alignment horizontal="center" vertical="center"/>
    </xf>
    <xf numFmtId="4" fontId="1" fillId="0" borderId="0" xfId="0" applyNumberFormat="1" applyFont="1" applyFill="1" applyBorder="1" applyAlignment="1" applyProtection="1">
      <alignment horizontal="right"/>
    </xf>
    <xf numFmtId="49" fontId="1" fillId="0" borderId="0" xfId="0" applyNumberFormat="1" applyFont="1" applyFill="1" applyBorder="1" applyAlignment="1" applyProtection="1">
      <alignment horizontal="center" vertical="top"/>
    </xf>
    <xf numFmtId="0" fontId="0" fillId="0" borderId="0" xfId="0" applyAlignment="1">
      <alignment horizontal="center"/>
    </xf>
    <xf numFmtId="0" fontId="12"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5" fillId="0" borderId="0" xfId="4" applyFont="1" applyFill="1" applyBorder="1" applyAlignment="1" applyProtection="1"/>
    <xf numFmtId="0" fontId="13" fillId="0" borderId="0" xfId="4" applyFont="1" applyFill="1" applyBorder="1" applyAlignment="1" applyProtection="1"/>
    <xf numFmtId="4" fontId="1" fillId="0" borderId="0" xfId="1" applyNumberFormat="1" applyFont="1" applyFill="1" applyBorder="1" applyAlignment="1" applyProtection="1">
      <alignment horizontal="center" vertical="top"/>
    </xf>
    <xf numFmtId="4" fontId="3" fillId="0" borderId="0" xfId="1" applyNumberFormat="1" applyFont="1" applyFill="1" applyBorder="1" applyAlignment="1" applyProtection="1">
      <alignment horizontal="right" vertical="top" indent="1"/>
    </xf>
    <xf numFmtId="49" fontId="3" fillId="0" borderId="0" xfId="1" applyNumberFormat="1" applyFont="1" applyFill="1" applyBorder="1" applyAlignment="1" applyProtection="1">
      <alignment horizontal="center" vertical="top" wrapText="1"/>
    </xf>
    <xf numFmtId="0" fontId="1" fillId="0" borderId="2" xfId="1" applyFont="1" applyFill="1" applyBorder="1" applyAlignment="1" applyProtection="1">
      <alignment horizontal="center"/>
    </xf>
    <xf numFmtId="0" fontId="1" fillId="0" borderId="2" xfId="1" applyFont="1" applyFill="1" applyBorder="1" applyAlignment="1" applyProtection="1">
      <alignment horizontal="justify"/>
    </xf>
    <xf numFmtId="0" fontId="3" fillId="0" borderId="2" xfId="1" applyFont="1" applyFill="1" applyBorder="1" applyAlignment="1" applyProtection="1">
      <alignment horizontal="center"/>
    </xf>
    <xf numFmtId="4" fontId="3" fillId="0" borderId="2" xfId="1" applyNumberFormat="1" applyFont="1" applyFill="1" applyBorder="1" applyAlignment="1" applyProtection="1">
      <alignment horizontal="center"/>
    </xf>
    <xf numFmtId="4" fontId="1" fillId="0" borderId="2" xfId="1" applyNumberFormat="1" applyFont="1" applyFill="1" applyBorder="1" applyProtection="1"/>
    <xf numFmtId="49" fontId="3" fillId="0" borderId="0" xfId="4" applyNumberFormat="1" applyFont="1" applyFill="1" applyBorder="1" applyAlignment="1" applyProtection="1">
      <alignment horizontal="center" vertical="center"/>
    </xf>
    <xf numFmtId="0" fontId="3" fillId="0" borderId="0" xfId="4" applyNumberFormat="1" applyFont="1" applyFill="1" applyBorder="1" applyAlignment="1" applyProtection="1">
      <alignment vertical="top"/>
    </xf>
    <xf numFmtId="0" fontId="1" fillId="0" borderId="0" xfId="4" applyFont="1" applyFill="1" applyBorder="1" applyAlignment="1" applyProtection="1">
      <alignment horizontal="center"/>
    </xf>
    <xf numFmtId="4" fontId="1" fillId="0" borderId="0" xfId="4" applyNumberFormat="1" applyFont="1" applyFill="1" applyBorder="1" applyAlignment="1" applyProtection="1">
      <alignment horizontal="center" vertical="center"/>
    </xf>
    <xf numFmtId="4" fontId="3" fillId="0" borderId="0" xfId="2" applyNumberFormat="1" applyFont="1" applyFill="1" applyBorder="1" applyAlignment="1" applyProtection="1">
      <alignment horizontal="center" vertical="center"/>
    </xf>
    <xf numFmtId="4" fontId="3" fillId="0" borderId="0" xfId="2" applyNumberFormat="1" applyFont="1" applyFill="1" applyBorder="1" applyAlignment="1" applyProtection="1">
      <alignment horizontal="right" vertical="center"/>
    </xf>
    <xf numFmtId="0" fontId="1" fillId="0" borderId="0" xfId="0" applyFont="1" applyFill="1" applyAlignment="1" applyProtection="1">
      <alignment horizontal="center" vertical="center"/>
    </xf>
    <xf numFmtId="0" fontId="1" fillId="0" borderId="3" xfId="0" applyFont="1" applyFill="1" applyBorder="1" applyAlignment="1" applyProtection="1">
      <alignment horizontal="center" vertical="center"/>
    </xf>
    <xf numFmtId="0" fontId="1" fillId="0" borderId="3" xfId="1" applyFont="1" applyFill="1" applyBorder="1" applyAlignment="1" applyProtection="1">
      <alignment horizontal="justify" vertical="center"/>
    </xf>
    <xf numFmtId="0" fontId="1" fillId="0" borderId="3" xfId="1" applyFont="1" applyFill="1" applyBorder="1" applyAlignment="1" applyProtection="1">
      <alignment horizontal="center" vertical="center"/>
    </xf>
    <xf numFmtId="4" fontId="1" fillId="0" borderId="3" xfId="1" applyNumberFormat="1" applyFont="1" applyFill="1" applyBorder="1" applyAlignment="1" applyProtection="1">
      <alignment horizontal="center" vertical="center"/>
    </xf>
    <xf numFmtId="4" fontId="1" fillId="0" borderId="3" xfId="1" applyNumberFormat="1" applyFont="1" applyFill="1" applyBorder="1" applyAlignment="1" applyProtection="1">
      <alignment vertical="center"/>
    </xf>
    <xf numFmtId="2" fontId="3" fillId="0" borderId="2" xfId="1" applyNumberFormat="1" applyFont="1" applyFill="1" applyBorder="1" applyAlignment="1" applyProtection="1">
      <alignment horizontal="center" vertical="center"/>
    </xf>
    <xf numFmtId="0" fontId="3" fillId="0" borderId="2" xfId="1" applyFont="1" applyFill="1" applyBorder="1" applyAlignment="1" applyProtection="1">
      <alignment horizontal="justify" vertical="center"/>
    </xf>
    <xf numFmtId="0" fontId="1" fillId="0" borderId="2" xfId="1" applyFont="1" applyFill="1" applyBorder="1" applyAlignment="1" applyProtection="1">
      <alignment horizontal="center" vertical="center"/>
    </xf>
    <xf numFmtId="4" fontId="1" fillId="0" borderId="2" xfId="1" applyNumberFormat="1" applyFont="1" applyFill="1" applyBorder="1" applyAlignment="1" applyProtection="1">
      <alignment horizontal="center" vertical="center"/>
    </xf>
    <xf numFmtId="4" fontId="1" fillId="0" borderId="2" xfId="1" applyNumberFormat="1" applyFont="1" applyFill="1" applyBorder="1" applyAlignment="1" applyProtection="1">
      <alignment vertical="center"/>
    </xf>
    <xf numFmtId="2" fontId="3" fillId="0" borderId="0" xfId="1" applyNumberFormat="1" applyFont="1" applyFill="1" applyBorder="1" applyAlignment="1" applyProtection="1">
      <alignment horizontal="center" vertical="center"/>
    </xf>
    <xf numFmtId="0" fontId="3" fillId="0" borderId="0" xfId="1" applyFont="1" applyFill="1" applyBorder="1" applyAlignment="1" applyProtection="1">
      <alignment horizontal="justify" vertical="center"/>
    </xf>
    <xf numFmtId="0" fontId="1" fillId="0" borderId="0" xfId="1" applyFont="1" applyFill="1" applyAlignment="1" applyProtection="1">
      <alignment horizontal="center" vertical="center"/>
    </xf>
    <xf numFmtId="4" fontId="1" fillId="0" borderId="0" xfId="1" applyNumberFormat="1" applyFont="1" applyFill="1" applyAlignment="1" applyProtection="1">
      <alignment horizontal="center" vertical="center"/>
    </xf>
    <xf numFmtId="4" fontId="1" fillId="0" borderId="0" xfId="1" applyNumberFormat="1" applyFont="1" applyFill="1" applyAlignment="1" applyProtection="1">
      <alignment vertical="center"/>
    </xf>
    <xf numFmtId="0" fontId="3" fillId="0" borderId="3" xfId="1" applyFont="1" applyFill="1" applyBorder="1" applyAlignment="1" applyProtection="1">
      <alignment horizontal="center" vertical="center"/>
    </xf>
    <xf numFmtId="0" fontId="1" fillId="0" borderId="3" xfId="1" applyFont="1" applyFill="1" applyBorder="1" applyAlignment="1" applyProtection="1">
      <alignment horizontal="left" vertical="center"/>
    </xf>
    <xf numFmtId="49" fontId="3" fillId="0" borderId="2" xfId="1" applyNumberFormat="1" applyFont="1" applyFill="1" applyBorder="1" applyAlignment="1" applyProtection="1">
      <alignment horizontal="center" vertical="center" wrapText="1"/>
    </xf>
    <xf numFmtId="0" fontId="3" fillId="0" borderId="2" xfId="1" applyFont="1" applyFill="1" applyBorder="1" applyAlignment="1" applyProtection="1">
      <alignment horizontal="center" vertical="center"/>
    </xf>
    <xf numFmtId="49" fontId="1" fillId="0" borderId="0" xfId="1" applyNumberFormat="1" applyFont="1" applyFill="1" applyBorder="1" applyAlignment="1" applyProtection="1">
      <alignment horizontal="center" vertical="center"/>
    </xf>
    <xf numFmtId="0" fontId="3" fillId="0" borderId="0" xfId="1" applyFont="1" applyFill="1" applyAlignment="1" applyProtection="1">
      <alignment horizontal="center" vertical="center"/>
    </xf>
    <xf numFmtId="49" fontId="1" fillId="0" borderId="2" xfId="1" applyNumberFormat="1" applyFont="1" applyFill="1" applyBorder="1" applyAlignment="1" applyProtection="1">
      <alignment horizontal="center" vertical="center"/>
    </xf>
    <xf numFmtId="4" fontId="1" fillId="0" borderId="0" xfId="1" applyNumberFormat="1" applyFont="1" applyFill="1" applyBorder="1" applyAlignment="1" applyProtection="1">
      <alignment horizontal="center" vertical="center"/>
    </xf>
    <xf numFmtId="4" fontId="1" fillId="0" borderId="0" xfId="1" applyNumberFormat="1" applyFont="1" applyFill="1" applyBorder="1" applyAlignment="1" applyProtection="1">
      <alignment vertical="center"/>
    </xf>
    <xf numFmtId="49" fontId="1" fillId="0" borderId="3" xfId="1" applyNumberFormat="1" applyFont="1" applyFill="1" applyBorder="1" applyAlignment="1" applyProtection="1">
      <alignment horizontal="center" vertical="center"/>
    </xf>
    <xf numFmtId="49" fontId="1" fillId="0" borderId="0" xfId="1" applyNumberFormat="1" applyFont="1" applyFill="1" applyBorder="1" applyAlignment="1" applyProtection="1">
      <alignment horizontal="center" vertical="top" wrapText="1"/>
    </xf>
    <xf numFmtId="0" fontId="3" fillId="0" borderId="0" xfId="1" applyFont="1" applyFill="1" applyBorder="1" applyAlignment="1" applyProtection="1"/>
    <xf numFmtId="4" fontId="3" fillId="0" borderId="0" xfId="1" applyNumberFormat="1" applyFont="1" applyFill="1" applyBorder="1" applyAlignment="1" applyProtection="1">
      <alignment horizontal="center"/>
    </xf>
    <xf numFmtId="4" fontId="1" fillId="0" borderId="0" xfId="1" applyNumberFormat="1" applyFont="1" applyFill="1" applyBorder="1" applyProtection="1"/>
    <xf numFmtId="2" fontId="3" fillId="0" borderId="0" xfId="1" applyNumberFormat="1" applyFont="1" applyFill="1" applyBorder="1" applyAlignment="1" applyProtection="1">
      <alignment vertical="center"/>
    </xf>
    <xf numFmtId="0" fontId="3" fillId="0" borderId="0" xfId="0" applyFont="1" applyFill="1" applyBorder="1" applyAlignment="1" applyProtection="1">
      <alignment horizontal="center" vertical="center"/>
    </xf>
    <xf numFmtId="4" fontId="3" fillId="0" borderId="0" xfId="0" applyNumberFormat="1" applyFont="1" applyFill="1" applyBorder="1" applyAlignment="1" applyProtection="1">
      <alignment horizontal="center" vertical="center"/>
    </xf>
    <xf numFmtId="4" fontId="3" fillId="0" borderId="0" xfId="0" applyNumberFormat="1" applyFont="1" applyFill="1" applyBorder="1" applyAlignment="1" applyProtection="1">
      <alignment horizontal="right" vertical="center"/>
    </xf>
    <xf numFmtId="0" fontId="3" fillId="0" borderId="0" xfId="0" applyFont="1" applyFill="1" applyBorder="1" applyAlignment="1" applyProtection="1">
      <alignment horizontal="center" vertical="top" wrapText="1"/>
    </xf>
    <xf numFmtId="0" fontId="1" fillId="0" borderId="0" xfId="0" applyFont="1" applyFill="1" applyBorder="1" applyAlignment="1" applyProtection="1">
      <alignment horizontal="center"/>
    </xf>
    <xf numFmtId="0" fontId="8" fillId="0" borderId="0" xfId="0" applyNumberFormat="1" applyFont="1" applyFill="1" applyAlignment="1" applyProtection="1">
      <alignment vertical="top" wrapText="1"/>
    </xf>
    <xf numFmtId="4" fontId="8" fillId="0" borderId="0" xfId="0" applyNumberFormat="1" applyFont="1" applyFill="1" applyAlignment="1" applyProtection="1">
      <alignment horizontal="center" vertical="top" wrapText="1"/>
    </xf>
    <xf numFmtId="4" fontId="8" fillId="0" borderId="0" xfId="0" applyNumberFormat="1" applyFont="1" applyFill="1" applyAlignment="1" applyProtection="1">
      <alignment vertical="top" wrapText="1"/>
    </xf>
    <xf numFmtId="49" fontId="1" fillId="0" borderId="0" xfId="1" applyNumberFormat="1" applyFont="1" applyFill="1" applyBorder="1" applyAlignment="1" applyProtection="1">
      <alignment horizontal="center" vertical="top"/>
    </xf>
    <xf numFmtId="2" fontId="1" fillId="0" borderId="0" xfId="5" applyNumberFormat="1" applyFont="1" applyFill="1" applyAlignment="1" applyProtection="1">
      <alignment horizontal="left" vertical="top" wrapText="1"/>
    </xf>
    <xf numFmtId="2" fontId="1" fillId="0" borderId="0" xfId="5" applyNumberFormat="1" applyFont="1" applyFill="1" applyAlignment="1" applyProtection="1">
      <alignment horizontal="center" vertical="top" wrapText="1"/>
    </xf>
    <xf numFmtId="4" fontId="1" fillId="0" borderId="0" xfId="5" applyNumberFormat="1" applyFont="1" applyFill="1" applyAlignment="1" applyProtection="1">
      <alignment horizontal="center" vertical="top" wrapText="1"/>
    </xf>
    <xf numFmtId="4" fontId="1" fillId="0" borderId="0" xfId="5" applyNumberFormat="1" applyFont="1" applyFill="1" applyAlignment="1" applyProtection="1">
      <alignment horizontal="left" vertical="top" wrapText="1"/>
    </xf>
    <xf numFmtId="0" fontId="3" fillId="0" borderId="0" xfId="1" applyFont="1" applyFill="1" applyBorder="1" applyAlignment="1" applyProtection="1">
      <alignment vertical="center"/>
    </xf>
    <xf numFmtId="0" fontId="3" fillId="0" borderId="0" xfId="1" applyFont="1" applyFill="1" applyBorder="1" applyAlignment="1" applyProtection="1">
      <alignment horizontal="center" vertical="center"/>
    </xf>
    <xf numFmtId="4" fontId="1" fillId="0" borderId="0" xfId="0" applyNumberFormat="1" applyFont="1" applyFill="1" applyBorder="1" applyAlignment="1" applyProtection="1">
      <alignment horizontal="right" vertical="center"/>
    </xf>
    <xf numFmtId="0" fontId="1" fillId="0" borderId="0" xfId="0" applyFont="1" applyFill="1" applyBorder="1" applyAlignment="1" applyProtection="1">
      <alignment horizontal="center" wrapText="1"/>
    </xf>
    <xf numFmtId="4" fontId="1" fillId="0" borderId="1" xfId="0" applyNumberFormat="1" applyFont="1" applyFill="1" applyBorder="1" applyAlignment="1" applyProtection="1">
      <alignment horizontal="center" vertical="center"/>
    </xf>
    <xf numFmtId="4" fontId="3" fillId="0" borderId="1" xfId="0" applyNumberFormat="1" applyFont="1" applyFill="1" applyBorder="1" applyAlignment="1" applyProtection="1">
      <alignment horizontal="right" vertical="center"/>
    </xf>
    <xf numFmtId="2" fontId="3" fillId="0" borderId="1" xfId="1" applyNumberFormat="1" applyFont="1" applyFill="1" applyBorder="1" applyAlignment="1" applyProtection="1">
      <alignment horizontal="center" vertical="center"/>
    </xf>
    <xf numFmtId="2" fontId="3" fillId="0" borderId="1" xfId="1" applyNumberFormat="1" applyFont="1" applyFill="1" applyBorder="1" applyAlignment="1" applyProtection="1">
      <alignment vertical="center"/>
    </xf>
    <xf numFmtId="4" fontId="3" fillId="0" borderId="1" xfId="0" applyNumberFormat="1"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3" fontId="3" fillId="0" borderId="6" xfId="0" applyNumberFormat="1" applyFont="1" applyFill="1" applyBorder="1" applyAlignment="1" applyProtection="1">
      <alignment horizontal="center" vertical="center"/>
    </xf>
    <xf numFmtId="4" fontId="3" fillId="0" borderId="6" xfId="0" applyNumberFormat="1" applyFont="1" applyFill="1" applyBorder="1" applyAlignment="1" applyProtection="1">
      <alignment horizontal="center" vertical="center"/>
    </xf>
    <xf numFmtId="4" fontId="3" fillId="0" borderId="7"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2" fontId="3" fillId="0" borderId="0" xfId="1" applyNumberFormat="1" applyFont="1" applyFill="1" applyBorder="1" applyAlignment="1" applyProtection="1">
      <alignment horizontal="center"/>
    </xf>
    <xf numFmtId="2" fontId="3" fillId="0" borderId="0" xfId="1" applyNumberFormat="1" applyFont="1" applyFill="1" applyBorder="1" applyAlignment="1" applyProtection="1">
      <alignment vertical="top"/>
    </xf>
    <xf numFmtId="0" fontId="3" fillId="0" borderId="3" xfId="1" applyFont="1" applyFill="1" applyBorder="1" applyAlignment="1" applyProtection="1">
      <alignment horizontal="center" vertical="top"/>
    </xf>
    <xf numFmtId="2" fontId="3" fillId="0" borderId="3" xfId="1" applyNumberFormat="1" applyFont="1" applyFill="1" applyBorder="1" applyAlignment="1" applyProtection="1">
      <alignment vertical="top"/>
    </xf>
    <xf numFmtId="0" fontId="1" fillId="0" borderId="3" xfId="1" applyFont="1" applyFill="1" applyBorder="1" applyAlignment="1" applyProtection="1">
      <alignment horizontal="center" vertical="center" wrapText="1"/>
    </xf>
    <xf numFmtId="4" fontId="1" fillId="0" borderId="3" xfId="1"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xf>
    <xf numFmtId="4" fontId="1" fillId="0" borderId="3" xfId="0" applyNumberFormat="1" applyFont="1" applyFill="1" applyBorder="1" applyAlignment="1" applyProtection="1">
      <alignment horizontal="right"/>
    </xf>
    <xf numFmtId="0" fontId="1" fillId="0" borderId="0" xfId="0" applyFont="1" applyFill="1" applyBorder="1" applyAlignment="1" applyProtection="1">
      <alignment horizontal="center" vertical="top" wrapText="1"/>
    </xf>
    <xf numFmtId="4" fontId="1" fillId="0" borderId="0" xfId="0" applyNumberFormat="1" applyFont="1" applyFill="1" applyBorder="1" applyAlignment="1" applyProtection="1">
      <alignment horizontal="center" wrapText="1"/>
    </xf>
    <xf numFmtId="4" fontId="1" fillId="0" borderId="0" xfId="0" applyNumberFormat="1" applyFont="1" applyFill="1" applyBorder="1" applyAlignment="1" applyProtection="1">
      <alignment horizontal="center" wrapText="1"/>
      <protection locked="0"/>
    </xf>
    <xf numFmtId="4" fontId="1" fillId="0" borderId="0" xfId="0" applyNumberFormat="1" applyFont="1" applyFill="1" applyBorder="1" applyAlignment="1" applyProtection="1">
      <alignment horizontal="right" wrapText="1"/>
    </xf>
    <xf numFmtId="0" fontId="1" fillId="0" borderId="0" xfId="0" applyFont="1" applyFill="1" applyAlignment="1">
      <alignment horizontal="center"/>
    </xf>
    <xf numFmtId="4" fontId="1" fillId="0" borderId="0" xfId="0" applyNumberFormat="1" applyFont="1" applyFill="1" applyAlignment="1">
      <alignment horizontal="center"/>
    </xf>
    <xf numFmtId="4" fontId="1" fillId="0" borderId="0" xfId="0" applyNumberFormat="1" applyFont="1" applyFill="1" applyAlignment="1">
      <alignment horizontal="right"/>
    </xf>
    <xf numFmtId="4" fontId="1" fillId="0" borderId="0" xfId="0" applyNumberFormat="1" applyFont="1" applyFill="1" applyBorder="1" applyAlignment="1" applyProtection="1">
      <alignment horizontal="center"/>
      <protection locked="0"/>
    </xf>
    <xf numFmtId="2" fontId="3" fillId="0" borderId="2" xfId="1" applyNumberFormat="1" applyFont="1" applyFill="1" applyBorder="1" applyAlignment="1" applyProtection="1">
      <alignment vertical="top"/>
    </xf>
    <xf numFmtId="0" fontId="3" fillId="0" borderId="2" xfId="0" applyFont="1" applyFill="1" applyBorder="1" applyAlignment="1" applyProtection="1">
      <alignment horizontal="center" vertical="center"/>
    </xf>
    <xf numFmtId="4" fontId="1" fillId="0" borderId="2" xfId="0" applyNumberFormat="1" applyFont="1" applyFill="1" applyBorder="1" applyAlignment="1" applyProtection="1">
      <alignment horizontal="center" vertical="center"/>
    </xf>
    <xf numFmtId="4" fontId="1" fillId="0" borderId="2" xfId="0" applyNumberFormat="1" applyFont="1" applyFill="1" applyBorder="1" applyAlignment="1" applyProtection="1">
      <alignment horizontal="center" vertical="center"/>
      <protection locked="0"/>
    </xf>
    <xf numFmtId="4" fontId="3" fillId="0" borderId="2" xfId="0" applyNumberFormat="1" applyFont="1" applyFill="1" applyBorder="1" applyAlignment="1" applyProtection="1">
      <alignment horizontal="right" vertical="center"/>
    </xf>
    <xf numFmtId="0" fontId="3" fillId="0" borderId="0" xfId="1" applyFont="1" applyFill="1" applyAlignment="1" applyProtection="1">
      <alignment horizontal="center" vertical="top"/>
    </xf>
    <xf numFmtId="2" fontId="3" fillId="0" borderId="0" xfId="1" applyNumberFormat="1" applyFont="1" applyFill="1" applyAlignment="1" applyProtection="1">
      <alignment vertical="top"/>
    </xf>
    <xf numFmtId="4" fontId="1" fillId="0" borderId="0" xfId="0" applyNumberFormat="1" applyFont="1" applyFill="1" applyBorder="1" applyAlignment="1" applyProtection="1">
      <alignment horizontal="center" vertical="center"/>
      <protection locked="0"/>
    </xf>
    <xf numFmtId="49" fontId="3" fillId="0" borderId="0" xfId="1"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protection locked="0"/>
    </xf>
    <xf numFmtId="4" fontId="1" fillId="0" borderId="3" xfId="0" applyNumberFormat="1" applyFont="1" applyFill="1" applyBorder="1" applyAlignment="1" applyProtection="1">
      <alignment horizontal="right" vertical="center"/>
    </xf>
    <xf numFmtId="4" fontId="1" fillId="0" borderId="0" xfId="0" applyNumberFormat="1" applyFont="1" applyFill="1" applyBorder="1" applyAlignment="1">
      <alignment horizontal="center"/>
    </xf>
    <xf numFmtId="0" fontId="3" fillId="0" borderId="2" xfId="1" applyFont="1" applyFill="1" applyBorder="1" applyAlignment="1" applyProtection="1">
      <alignment horizontal="center" vertical="top"/>
    </xf>
    <xf numFmtId="0" fontId="3" fillId="0" borderId="0" xfId="1" applyFont="1" applyFill="1" applyBorder="1" applyAlignment="1" applyProtection="1">
      <alignment horizontal="center" vertical="top"/>
    </xf>
    <xf numFmtId="0" fontId="1" fillId="0" borderId="0" xfId="0" applyFont="1" applyFill="1" applyAlignment="1">
      <alignment horizontal="center" wrapText="1"/>
    </xf>
    <xf numFmtId="4" fontId="1" fillId="0" borderId="0" xfId="0" applyNumberFormat="1" applyFont="1" applyFill="1" applyAlignment="1">
      <alignment horizontal="center" wrapText="1"/>
    </xf>
    <xf numFmtId="4" fontId="1" fillId="0" borderId="0" xfId="0" applyNumberFormat="1" applyFont="1" applyFill="1" applyBorder="1" applyAlignment="1"/>
    <xf numFmtId="0" fontId="1" fillId="0" borderId="0" xfId="3" applyFont="1" applyFill="1" applyAlignment="1">
      <alignment horizontal="center"/>
    </xf>
    <xf numFmtId="0" fontId="1" fillId="0" borderId="0" xfId="1" applyFont="1" applyFill="1" applyAlignment="1" applyProtection="1">
      <alignment horizontal="center" vertical="top"/>
    </xf>
    <xf numFmtId="49" fontId="1" fillId="0" borderId="0" xfId="0" applyNumberFormat="1" applyFont="1" applyFill="1" applyAlignment="1">
      <alignment horizontal="center" vertical="top"/>
    </xf>
    <xf numFmtId="0" fontId="1" fillId="0" borderId="0" xfId="0" applyNumberFormat="1" applyFont="1" applyFill="1" applyAlignment="1">
      <alignment horizontal="justify" vertical="top" wrapText="1"/>
    </xf>
    <xf numFmtId="4" fontId="1" fillId="0" borderId="0" xfId="0" applyNumberFormat="1" applyFont="1" applyFill="1"/>
    <xf numFmtId="0" fontId="1" fillId="0" borderId="0" xfId="0" applyFont="1" applyFill="1" applyAlignment="1">
      <alignment horizontal="center" vertical="top"/>
    </xf>
    <xf numFmtId="0" fontId="1" fillId="0" borderId="0" xfId="3" applyFont="1" applyFill="1" applyAlignment="1">
      <alignment horizontal="center" vertical="top"/>
    </xf>
    <xf numFmtId="0" fontId="1" fillId="0" borderId="0" xfId="0" applyFont="1" applyFill="1" applyAlignment="1">
      <alignment horizontal="justify" wrapText="1"/>
    </xf>
    <xf numFmtId="4" fontId="1" fillId="0" borderId="0" xfId="3" applyNumberFormat="1" applyFont="1" applyFill="1" applyBorder="1" applyAlignment="1">
      <alignment horizontal="center"/>
    </xf>
    <xf numFmtId="0" fontId="1" fillId="0" borderId="0" xfId="0" quotePrefix="1" applyNumberFormat="1" applyFont="1" applyFill="1" applyAlignment="1">
      <alignment horizontal="justify" vertical="top" wrapText="1"/>
    </xf>
    <xf numFmtId="0" fontId="1" fillId="0" borderId="0" xfId="0" quotePrefix="1" applyNumberFormat="1" applyFont="1" applyFill="1" applyAlignment="1">
      <alignment horizontal="justify" wrapText="1"/>
    </xf>
    <xf numFmtId="4" fontId="1" fillId="0" borderId="0" xfId="0" applyNumberFormat="1" applyFont="1" applyFill="1" applyAlignment="1"/>
    <xf numFmtId="0" fontId="1" fillId="0" borderId="0" xfId="0" applyNumberFormat="1" applyFont="1" applyFill="1" applyBorder="1" applyAlignment="1">
      <alignment horizontal="justify" vertical="top" wrapText="1"/>
    </xf>
    <xf numFmtId="49" fontId="3" fillId="0" borderId="0" xfId="0" applyNumberFormat="1" applyFont="1" applyFill="1" applyBorder="1" applyAlignment="1" applyProtection="1">
      <alignment horizontal="center" vertical="top"/>
    </xf>
    <xf numFmtId="0" fontId="1" fillId="0" borderId="0" xfId="0" quotePrefix="1" applyNumberFormat="1" applyFont="1" applyFill="1" applyAlignment="1">
      <alignment horizontal="left" vertical="top" wrapText="1"/>
    </xf>
    <xf numFmtId="49" fontId="1" fillId="0" borderId="0" xfId="1" applyNumberFormat="1" applyFont="1" applyFill="1" applyBorder="1" applyAlignment="1" applyProtection="1">
      <alignment horizontal="left" vertical="top" wrapText="1"/>
    </xf>
    <xf numFmtId="0" fontId="3" fillId="0" borderId="0" xfId="1" applyFont="1" applyFill="1" applyBorder="1" applyAlignment="1" applyProtection="1">
      <alignment horizontal="left" vertical="top" wrapText="1"/>
    </xf>
    <xf numFmtId="0" fontId="1" fillId="0" borderId="0" xfId="0" applyFont="1" applyAlignment="1" applyProtection="1">
      <alignment horizontal="center" vertical="top" wrapText="1"/>
    </xf>
    <xf numFmtId="0" fontId="3" fillId="0" borderId="0" xfId="1" applyFont="1" applyFill="1" applyBorder="1" applyAlignment="1" applyProtection="1">
      <alignment vertical="top" wrapText="1"/>
    </xf>
    <xf numFmtId="49" fontId="15" fillId="0" borderId="0" xfId="0" applyNumberFormat="1" applyFont="1" applyFill="1" applyBorder="1" applyAlignment="1" applyProtection="1">
      <alignment horizontal="right" vertical="top"/>
    </xf>
    <xf numFmtId="0" fontId="1" fillId="0" borderId="0" xfId="1" applyFont="1" applyFill="1" applyBorder="1" applyAlignment="1" applyProtection="1">
      <alignment horizontal="right" vertical="center"/>
    </xf>
    <xf numFmtId="49" fontId="3" fillId="0" borderId="0" xfId="1" applyNumberFormat="1" applyFont="1" applyFill="1" applyBorder="1" applyAlignment="1" applyProtection="1">
      <alignment horizontal="right" vertical="center"/>
    </xf>
    <xf numFmtId="0" fontId="23" fillId="0" borderId="0" xfId="0" applyFont="1"/>
    <xf numFmtId="0" fontId="24" fillId="0" borderId="0" xfId="0" applyFont="1" applyBorder="1" applyAlignment="1">
      <alignment horizontal="center"/>
    </xf>
    <xf numFmtId="0" fontId="24" fillId="0" borderId="0" xfId="0" applyFont="1" applyAlignment="1">
      <alignment horizontal="center"/>
    </xf>
    <xf numFmtId="0" fontId="16" fillId="5" borderId="8" xfId="0" quotePrefix="1" applyFont="1" applyFill="1" applyBorder="1"/>
    <xf numFmtId="0" fontId="16" fillId="4" borderId="8" xfId="0" quotePrefix="1" applyFont="1" applyFill="1" applyBorder="1"/>
    <xf numFmtId="0" fontId="16" fillId="3" borderId="8" xfId="0" quotePrefix="1" applyFont="1" applyFill="1" applyBorder="1"/>
    <xf numFmtId="0" fontId="16" fillId="0" borderId="16" xfId="0" quotePrefix="1" applyFont="1" applyFill="1" applyBorder="1"/>
    <xf numFmtId="0" fontId="16" fillId="3" borderId="12" xfId="0" quotePrefix="1" applyFont="1" applyFill="1" applyBorder="1" applyAlignment="1">
      <alignment horizontal="left"/>
    </xf>
    <xf numFmtId="0" fontId="16" fillId="5" borderId="12" xfId="0" quotePrefix="1" applyFont="1" applyFill="1" applyBorder="1" applyAlignment="1">
      <alignment horizontal="left"/>
    </xf>
    <xf numFmtId="0" fontId="16" fillId="4" borderId="12" xfId="0" quotePrefix="1" applyFont="1" applyFill="1" applyBorder="1" applyAlignment="1">
      <alignment horizontal="left"/>
    </xf>
    <xf numFmtId="0" fontId="0" fillId="0" borderId="17" xfId="0" applyBorder="1"/>
    <xf numFmtId="0" fontId="25" fillId="4" borderId="0" xfId="0" applyFont="1" applyFill="1" applyAlignment="1">
      <alignment horizontal="center"/>
    </xf>
    <xf numFmtId="0" fontId="16" fillId="3" borderId="8" xfId="0" quotePrefix="1" applyFont="1" applyFill="1" applyBorder="1" applyAlignment="1">
      <alignment horizontal="center"/>
    </xf>
    <xf numFmtId="0" fontId="0" fillId="0" borderId="9" xfId="0" applyBorder="1" applyAlignment="1">
      <alignment horizontal="center" vertical="center"/>
    </xf>
    <xf numFmtId="0" fontId="24" fillId="0" borderId="10" xfId="0" applyFont="1"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24" fillId="0" borderId="14" xfId="0" applyFont="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24" fillId="0" borderId="12" xfId="0" applyFont="1" applyBorder="1" applyAlignment="1">
      <alignment horizontal="center" vertical="center" wrapText="1"/>
    </xf>
    <xf numFmtId="0" fontId="24" fillId="5" borderId="0" xfId="0" applyFont="1" applyFill="1" applyAlignment="1">
      <alignment horizontal="center"/>
    </xf>
    <xf numFmtId="0" fontId="24" fillId="4" borderId="0" xfId="0" applyFont="1" applyFill="1" applyAlignment="1">
      <alignment horizontal="center"/>
    </xf>
    <xf numFmtId="0" fontId="24" fillId="0" borderId="10" xfId="0" applyFont="1" applyFill="1" applyBorder="1" applyAlignment="1">
      <alignment horizontal="center" vertical="center" wrapText="1"/>
    </xf>
    <xf numFmtId="0" fontId="24" fillId="0" borderId="11" xfId="0" applyFont="1" applyFill="1" applyBorder="1" applyAlignment="1">
      <alignment horizontal="center" vertical="center" wrapText="1"/>
    </xf>
    <xf numFmtId="4" fontId="0" fillId="0" borderId="0" xfId="0" applyNumberFormat="1" applyAlignment="1">
      <alignment horizontal="center"/>
    </xf>
    <xf numFmtId="0" fontId="24" fillId="0" borderId="16" xfId="0" applyFont="1" applyBorder="1" applyAlignment="1">
      <alignment horizontal="center" vertical="center" wrapText="1"/>
    </xf>
    <xf numFmtId="0" fontId="0" fillId="0" borderId="0" xfId="0" applyAlignment="1">
      <alignment vertical="center"/>
    </xf>
    <xf numFmtId="0" fontId="0" fillId="0" borderId="0" xfId="0" applyAlignment="1">
      <alignment horizontal="left"/>
    </xf>
    <xf numFmtId="0" fontId="0" fillId="0" borderId="14" xfId="0" applyBorder="1" applyAlignment="1">
      <alignment horizontal="center" vertical="center"/>
    </xf>
    <xf numFmtId="4" fontId="0" fillId="0" borderId="0" xfId="0" applyNumberFormat="1" applyFill="1" applyAlignment="1">
      <alignment horizontal="center"/>
    </xf>
    <xf numFmtId="0" fontId="0" fillId="0" borderId="0" xfId="0" applyFill="1"/>
    <xf numFmtId="4" fontId="0" fillId="0" borderId="0" xfId="0" applyNumberFormat="1"/>
    <xf numFmtId="0" fontId="0" fillId="0" borderId="0" xfId="0" applyFill="1" applyAlignment="1">
      <alignment horizontal="center"/>
    </xf>
    <xf numFmtId="4" fontId="0" fillId="0" borderId="2" xfId="0" applyNumberFormat="1" applyBorder="1" applyAlignment="1">
      <alignment horizontal="center"/>
    </xf>
    <xf numFmtId="4" fontId="0" fillId="0" borderId="2" xfId="0" applyNumberFormat="1" applyFill="1" applyBorder="1" applyAlignment="1">
      <alignment horizontal="center"/>
    </xf>
    <xf numFmtId="4" fontId="0" fillId="2" borderId="0" xfId="0" applyNumberFormat="1" applyFill="1" applyAlignment="1">
      <alignment horizontal="center"/>
    </xf>
    <xf numFmtId="0" fontId="23" fillId="0" borderId="0" xfId="0" applyFont="1" applyFill="1"/>
    <xf numFmtId="0" fontId="0" fillId="4" borderId="0" xfId="0" applyFill="1" applyAlignment="1">
      <alignment horizontal="center"/>
    </xf>
    <xf numFmtId="0" fontId="26" fillId="0" borderId="0" xfId="0" applyFont="1" applyFill="1" applyAlignment="1" applyProtection="1">
      <alignment horizontal="center" vertical="center"/>
    </xf>
    <xf numFmtId="49" fontId="26" fillId="0" borderId="0" xfId="0" applyNumberFormat="1" applyFont="1" applyFill="1" applyBorder="1" applyAlignment="1" applyProtection="1">
      <alignment horizontal="right" vertical="center"/>
    </xf>
    <xf numFmtId="0" fontId="3" fillId="0" borderId="0" xfId="1" applyFont="1" applyFill="1" applyBorder="1" applyAlignment="1" applyProtection="1">
      <alignment horizontal="left" vertical="center"/>
    </xf>
    <xf numFmtId="0" fontId="0" fillId="5" borderId="0" xfId="0" applyFill="1"/>
    <xf numFmtId="0" fontId="0" fillId="4" borderId="0" xfId="0" applyFill="1"/>
    <xf numFmtId="0" fontId="0" fillId="3" borderId="0" xfId="0" applyFill="1"/>
    <xf numFmtId="0" fontId="0" fillId="0" borderId="2" xfId="0" applyBorder="1"/>
    <xf numFmtId="0" fontId="0" fillId="0" borderId="2" xfId="0" applyBorder="1" applyAlignment="1">
      <alignment horizontal="center"/>
    </xf>
    <xf numFmtId="0" fontId="24" fillId="0" borderId="0" xfId="0" applyFont="1" applyAlignment="1">
      <alignment vertical="center"/>
    </xf>
    <xf numFmtId="0" fontId="0" fillId="3" borderId="0" xfId="0" applyFill="1" applyAlignment="1">
      <alignment horizontal="center"/>
    </xf>
    <xf numFmtId="0" fontId="0" fillId="5" borderId="0" xfId="0" applyFill="1" applyAlignment="1">
      <alignment horizontal="center"/>
    </xf>
    <xf numFmtId="4" fontId="1" fillId="0" borderId="3" xfId="1" applyNumberFormat="1" applyFont="1" applyFill="1" applyBorder="1" applyAlignment="1" applyProtection="1">
      <alignment horizontal="center"/>
    </xf>
    <xf numFmtId="49" fontId="3" fillId="0" borderId="0" xfId="0" applyNumberFormat="1" applyFont="1" applyFill="1" applyBorder="1" applyAlignment="1" applyProtection="1">
      <alignment vertical="top" wrapText="1"/>
    </xf>
    <xf numFmtId="4" fontId="1" fillId="0" borderId="2" xfId="0" applyNumberFormat="1" applyFont="1" applyFill="1" applyBorder="1" applyAlignment="1" applyProtection="1">
      <alignment horizontal="center"/>
    </xf>
    <xf numFmtId="0" fontId="1" fillId="0" borderId="0" xfId="1" applyFont="1" applyFill="1" applyAlignment="1" applyProtection="1">
      <alignment vertical="center"/>
    </xf>
    <xf numFmtId="4" fontId="1" fillId="0" borderId="0" xfId="0" applyNumberFormat="1" applyFont="1" applyFill="1" applyAlignment="1">
      <alignment horizontal="right" wrapText="1"/>
    </xf>
    <xf numFmtId="4" fontId="27" fillId="0" borderId="2" xfId="0" applyNumberFormat="1" applyFont="1" applyBorder="1" applyAlignment="1">
      <alignment horizontal="center"/>
    </xf>
    <xf numFmtId="0" fontId="18" fillId="0" borderId="0" xfId="0" applyFont="1" applyFill="1" applyBorder="1" applyAlignment="1" applyProtection="1">
      <alignment horizontal="center" vertical="center"/>
    </xf>
    <xf numFmtId="4" fontId="18" fillId="0" borderId="0" xfId="0" applyNumberFormat="1" applyFont="1" applyFill="1" applyBorder="1" applyAlignment="1" applyProtection="1">
      <alignment horizontal="center"/>
    </xf>
    <xf numFmtId="4" fontId="19" fillId="0" borderId="0" xfId="0" applyNumberFormat="1" applyFont="1" applyFill="1" applyBorder="1" applyAlignment="1" applyProtection="1">
      <alignment horizontal="right" vertical="center"/>
    </xf>
    <xf numFmtId="49" fontId="28" fillId="0" borderId="0" xfId="0" applyNumberFormat="1" applyFont="1" applyFill="1" applyBorder="1" applyAlignment="1" applyProtection="1">
      <alignment horizontal="left" vertical="top" wrapText="1"/>
    </xf>
    <xf numFmtId="0" fontId="24" fillId="0" borderId="0" xfId="0" applyFont="1" applyFill="1" applyAlignment="1">
      <alignment horizontal="center"/>
    </xf>
    <xf numFmtId="4" fontId="24" fillId="0" borderId="0" xfId="0" applyNumberFormat="1" applyFont="1" applyFill="1" applyAlignment="1">
      <alignment horizontal="center"/>
    </xf>
    <xf numFmtId="4" fontId="24" fillId="0" borderId="0" xfId="0" applyNumberFormat="1" applyFont="1" applyFill="1"/>
    <xf numFmtId="0" fontId="24" fillId="0" borderId="0" xfId="0" applyFont="1" applyFill="1"/>
    <xf numFmtId="4" fontId="24" fillId="0" borderId="0" xfId="0" applyNumberFormat="1" applyFont="1" applyAlignment="1">
      <alignment horizontal="center" vertical="center"/>
    </xf>
    <xf numFmtId="4" fontId="24" fillId="0" borderId="0" xfId="0" applyNumberFormat="1" applyFont="1" applyAlignment="1">
      <alignment horizontal="center"/>
    </xf>
    <xf numFmtId="4" fontId="24" fillId="0" borderId="0" xfId="0" applyNumberFormat="1" applyFont="1" applyAlignment="1">
      <alignment horizontal="center" wrapText="1"/>
    </xf>
    <xf numFmtId="4" fontId="24" fillId="0" borderId="0" xfId="0" applyNumberFormat="1" applyFont="1" applyAlignment="1">
      <alignment horizontal="center" vertical="center" wrapText="1"/>
    </xf>
    <xf numFmtId="49" fontId="24" fillId="0" borderId="0" xfId="0" applyNumberFormat="1" applyFont="1" applyAlignment="1">
      <alignment horizontal="center" vertical="center"/>
    </xf>
    <xf numFmtId="4" fontId="29" fillId="0" borderId="0" xfId="0" applyNumberFormat="1" applyFont="1" applyAlignment="1">
      <alignment horizontal="center"/>
    </xf>
    <xf numFmtId="4" fontId="0" fillId="0" borderId="0" xfId="0" applyNumberFormat="1" applyAlignment="1">
      <alignment horizontal="center" vertical="center" wrapText="1"/>
    </xf>
    <xf numFmtId="4" fontId="24" fillId="2" borderId="0" xfId="0" applyNumberFormat="1" applyFont="1" applyFill="1" applyAlignment="1">
      <alignment horizontal="center"/>
    </xf>
    <xf numFmtId="4" fontId="16" fillId="2" borderId="0" xfId="0" applyNumberFormat="1" applyFont="1" applyFill="1" applyAlignment="1">
      <alignment horizontal="center"/>
    </xf>
    <xf numFmtId="0" fontId="24" fillId="2" borderId="0" xfId="0" applyFont="1" applyFill="1" applyAlignment="1">
      <alignment horizontal="center"/>
    </xf>
    <xf numFmtId="0" fontId="0" fillId="2" borderId="0" xfId="0" applyFill="1" applyAlignment="1">
      <alignment horizontal="center"/>
    </xf>
    <xf numFmtId="16" fontId="0" fillId="2" borderId="0" xfId="0" applyNumberFormat="1" applyFill="1" applyAlignment="1">
      <alignment horizontal="center"/>
    </xf>
    <xf numFmtId="4" fontId="16" fillId="0" borderId="0" xfId="0" applyNumberFormat="1" applyFont="1" applyFill="1" applyAlignment="1">
      <alignment horizontal="center"/>
    </xf>
    <xf numFmtId="4" fontId="1" fillId="0" borderId="0" xfId="0" applyNumberFormat="1" applyFont="1" applyFill="1" applyAlignment="1">
      <alignment horizontal="right" vertical="center"/>
    </xf>
    <xf numFmtId="0" fontId="1" fillId="0" borderId="0" xfId="0" applyFont="1" applyFill="1" applyAlignment="1">
      <alignment horizontal="justify" vertical="top" wrapText="1"/>
    </xf>
    <xf numFmtId="1" fontId="3" fillId="0" borderId="2" xfId="1" applyNumberFormat="1" applyFont="1" applyFill="1" applyBorder="1" applyAlignment="1" applyProtection="1">
      <alignment horizontal="center" vertical="top"/>
    </xf>
    <xf numFmtId="49" fontId="1" fillId="0" borderId="0" xfId="0" applyNumberFormat="1" applyFont="1" applyFill="1" applyBorder="1" applyAlignment="1" applyProtection="1">
      <alignment horizontal="left" vertical="top" wrapText="1"/>
    </xf>
    <xf numFmtId="0" fontId="1" fillId="0" borderId="0" xfId="0" quotePrefix="1" applyFont="1" applyFill="1" applyAlignment="1">
      <alignment horizontal="justify" wrapText="1"/>
    </xf>
    <xf numFmtId="4" fontId="1" fillId="0" borderId="0" xfId="0" applyNumberFormat="1" applyFont="1" applyFill="1" applyBorder="1" applyAlignment="1" applyProtection="1">
      <alignment horizontal="center" vertical="top" wrapText="1"/>
      <protection locked="0"/>
    </xf>
    <xf numFmtId="4" fontId="1" fillId="0" borderId="0" xfId="0" applyNumberFormat="1" applyFont="1" applyFill="1" applyBorder="1" applyAlignment="1" applyProtection="1">
      <alignment horizontal="left" vertical="top" wrapText="1"/>
      <protection locked="0"/>
    </xf>
    <xf numFmtId="4" fontId="1" fillId="0" borderId="0" xfId="0" applyNumberFormat="1" applyFont="1" applyFill="1" applyBorder="1" applyAlignment="1" applyProtection="1">
      <alignment horizontal="left" wrapText="1"/>
      <protection locked="0"/>
    </xf>
    <xf numFmtId="0" fontId="1" fillId="0" borderId="0" xfId="1" applyFont="1" applyFill="1" applyBorder="1" applyAlignment="1" applyProtection="1">
      <alignment horizontal="center" vertical="top"/>
    </xf>
    <xf numFmtId="0" fontId="1" fillId="0" borderId="0" xfId="3" applyFont="1" applyFill="1" applyAlignment="1">
      <alignment horizontal="justify" vertical="top" wrapText="1"/>
    </xf>
    <xf numFmtId="0" fontId="0" fillId="2" borderId="0" xfId="0" applyFill="1"/>
    <xf numFmtId="0" fontId="1" fillId="0" borderId="0" xfId="0" applyNumberFormat="1" applyFont="1" applyFill="1" applyAlignment="1">
      <alignment horizontal="justify" wrapText="1"/>
    </xf>
    <xf numFmtId="0" fontId="1" fillId="0" borderId="0" xfId="0" applyNumberFormat="1" applyFont="1" applyFill="1" applyAlignment="1">
      <alignment horizontal="left" wrapText="1"/>
    </xf>
    <xf numFmtId="0" fontId="1" fillId="0" borderId="0" xfId="0" applyFont="1" applyFill="1" applyAlignment="1" applyProtection="1">
      <alignment horizontal="justify" vertical="top" wrapText="1"/>
      <protection locked="0"/>
    </xf>
    <xf numFmtId="4" fontId="1" fillId="0" borderId="0" xfId="0" applyNumberFormat="1" applyFont="1" applyFill="1" applyAlignment="1">
      <alignment horizontal="center" vertical="top"/>
    </xf>
    <xf numFmtId="4" fontId="1" fillId="0" borderId="0" xfId="0" applyNumberFormat="1" applyFont="1" applyFill="1" applyAlignment="1">
      <alignment vertical="top"/>
    </xf>
    <xf numFmtId="0" fontId="1" fillId="0" borderId="0" xfId="3" applyFont="1" applyFill="1" applyAlignment="1" applyProtection="1">
      <alignment horizontal="center"/>
    </xf>
    <xf numFmtId="0" fontId="1" fillId="0" borderId="0" xfId="0" quotePrefix="1" applyFont="1" applyFill="1" applyAlignment="1" applyProtection="1">
      <alignment horizontal="left" vertical="top" wrapText="1"/>
    </xf>
    <xf numFmtId="4" fontId="1" fillId="0" borderId="0" xfId="3" applyNumberFormat="1" applyFont="1" applyFill="1" applyBorder="1" applyAlignment="1" applyProtection="1">
      <alignment horizontal="center"/>
    </xf>
    <xf numFmtId="4" fontId="1" fillId="0" borderId="0" xfId="0" applyNumberFormat="1" applyFont="1" applyFill="1" applyAlignment="1" applyProtection="1">
      <alignment horizontal="center"/>
      <protection locked="0"/>
    </xf>
    <xf numFmtId="4" fontId="1" fillId="0" borderId="0" xfId="0" applyNumberFormat="1" applyFont="1" applyFill="1" applyBorder="1" applyProtection="1"/>
    <xf numFmtId="0" fontId="1" fillId="0" borderId="0" xfId="3" applyFont="1" applyFill="1" applyAlignment="1">
      <alignment horizontal="left" vertical="top" wrapText="1"/>
    </xf>
    <xf numFmtId="0" fontId="1" fillId="0" borderId="0" xfId="0" applyNumberFormat="1" applyFont="1" applyAlignment="1">
      <alignment horizontal="left" vertical="top" wrapText="1"/>
    </xf>
    <xf numFmtId="0" fontId="1" fillId="0" borderId="0" xfId="0" applyNumberFormat="1" applyFont="1" applyAlignment="1">
      <alignment horizontal="justify" vertical="top" wrapText="1"/>
    </xf>
    <xf numFmtId="0" fontId="3" fillId="0" borderId="0" xfId="0" applyNumberFormat="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wrapText="1"/>
    </xf>
    <xf numFmtId="0" fontId="1" fillId="0" borderId="0" xfId="0" applyFont="1" applyFill="1" applyBorder="1" applyAlignment="1">
      <alignment horizontal="left" vertical="top" wrapText="1"/>
    </xf>
    <xf numFmtId="2" fontId="1" fillId="0" borderId="0" xfId="5" applyNumberFormat="1" applyFont="1" applyAlignment="1" applyProtection="1">
      <alignment horizontal="left" vertical="top" wrapText="1"/>
    </xf>
    <xf numFmtId="0" fontId="18" fillId="0" borderId="0" xfId="0" applyFont="1" applyFill="1" applyAlignment="1" applyProtection="1">
      <alignment horizontal="center" vertical="top"/>
    </xf>
    <xf numFmtId="0" fontId="18" fillId="0" borderId="4" xfId="1" applyFont="1" applyFill="1" applyBorder="1" applyAlignment="1" applyProtection="1">
      <alignment horizontal="center" vertical="center"/>
    </xf>
    <xf numFmtId="0" fontId="19" fillId="0" borderId="4" xfId="1" applyFont="1" applyFill="1" applyBorder="1" applyAlignment="1" applyProtection="1">
      <alignment vertical="center"/>
    </xf>
    <xf numFmtId="0" fontId="19" fillId="0" borderId="4" xfId="1" applyFont="1" applyFill="1" applyBorder="1" applyAlignment="1" applyProtection="1">
      <alignment horizontal="center" vertical="center"/>
    </xf>
    <xf numFmtId="4" fontId="19" fillId="0" borderId="4" xfId="1" applyNumberFormat="1" applyFont="1" applyFill="1" applyBorder="1" applyAlignment="1" applyProtection="1">
      <alignment horizontal="center" vertical="center"/>
    </xf>
    <xf numFmtId="4" fontId="18" fillId="0" borderId="4" xfId="0" applyNumberFormat="1" applyFont="1" applyFill="1" applyBorder="1" applyAlignment="1" applyProtection="1">
      <alignment horizontal="center" vertical="center"/>
    </xf>
    <xf numFmtId="4" fontId="18" fillId="0" borderId="4" xfId="0" applyNumberFormat="1" applyFont="1" applyFill="1" applyBorder="1" applyAlignment="1" applyProtection="1">
      <alignment horizontal="right" vertical="center"/>
    </xf>
    <xf numFmtId="0" fontId="18" fillId="0" borderId="0" xfId="0" applyFont="1" applyFill="1" applyBorder="1" applyAlignment="1" applyProtection="1">
      <alignment horizontal="center"/>
    </xf>
    <xf numFmtId="0" fontId="18" fillId="0" borderId="0" xfId="0" applyFont="1" applyFill="1" applyBorder="1" applyAlignment="1" applyProtection="1">
      <alignment horizontal="left"/>
    </xf>
    <xf numFmtId="0" fontId="18" fillId="0" borderId="0" xfId="1" applyFont="1" applyFill="1" applyBorder="1" applyAlignment="1" applyProtection="1">
      <alignment horizontal="center" vertical="center"/>
    </xf>
    <xf numFmtId="0" fontId="19" fillId="0" borderId="0" xfId="1" applyFont="1" applyFill="1" applyBorder="1" applyAlignment="1" applyProtection="1">
      <alignment vertical="center"/>
    </xf>
    <xf numFmtId="0" fontId="19" fillId="0" borderId="0" xfId="1" applyFont="1" applyFill="1" applyBorder="1" applyAlignment="1" applyProtection="1">
      <alignment horizontal="center" vertical="center"/>
    </xf>
    <xf numFmtId="4" fontId="19" fillId="0" borderId="0" xfId="1" applyNumberFormat="1" applyFont="1" applyFill="1" applyBorder="1" applyAlignment="1" applyProtection="1">
      <alignment horizontal="center" vertical="center"/>
    </xf>
    <xf numFmtId="4" fontId="18" fillId="0" borderId="0" xfId="0" applyNumberFormat="1" applyFont="1" applyFill="1" applyBorder="1" applyAlignment="1" applyProtection="1">
      <alignment horizontal="center" vertical="center"/>
    </xf>
    <xf numFmtId="4" fontId="18" fillId="0" borderId="0" xfId="0" applyNumberFormat="1" applyFont="1" applyFill="1" applyBorder="1" applyAlignment="1" applyProtection="1">
      <alignment horizontal="right" vertical="center"/>
    </xf>
    <xf numFmtId="0" fontId="19" fillId="0" borderId="0" xfId="0" applyFont="1" applyFill="1" applyAlignment="1" applyProtection="1">
      <alignment horizontal="center"/>
    </xf>
    <xf numFmtId="0" fontId="19" fillId="0" borderId="0" xfId="0" applyFont="1" applyFill="1" applyProtection="1"/>
    <xf numFmtId="0" fontId="18" fillId="0" borderId="0" xfId="0" applyFont="1" applyFill="1" applyBorder="1" applyAlignment="1" applyProtection="1">
      <alignment horizontal="center" wrapText="1"/>
    </xf>
    <xf numFmtId="4" fontId="19" fillId="0" borderId="0" xfId="0" applyNumberFormat="1" applyFont="1" applyFill="1" applyBorder="1" applyAlignment="1" applyProtection="1">
      <alignment horizontal="center"/>
    </xf>
    <xf numFmtId="0" fontId="18" fillId="0" borderId="0" xfId="0" applyFont="1" applyFill="1" applyBorder="1" applyProtection="1"/>
    <xf numFmtId="165" fontId="19" fillId="0" borderId="0" xfId="0" applyNumberFormat="1" applyFont="1" applyFill="1" applyBorder="1" applyAlignment="1" applyProtection="1">
      <alignment horizontal="center"/>
    </xf>
    <xf numFmtId="0" fontId="19" fillId="0" borderId="1" xfId="0" applyFont="1" applyFill="1" applyBorder="1" applyAlignment="1" applyProtection="1">
      <alignment horizontal="center" vertical="center"/>
    </xf>
    <xf numFmtId="0" fontId="19" fillId="0" borderId="1" xfId="0" applyFont="1" applyFill="1" applyBorder="1" applyAlignment="1" applyProtection="1">
      <alignment vertical="center"/>
    </xf>
    <xf numFmtId="4" fontId="19" fillId="0" borderId="1" xfId="0" applyNumberFormat="1" applyFont="1" applyFill="1" applyBorder="1" applyAlignment="1" applyProtection="1">
      <alignment horizontal="center"/>
    </xf>
    <xf numFmtId="4" fontId="19" fillId="0" borderId="1" xfId="1" applyNumberFormat="1" applyFont="1" applyFill="1" applyBorder="1" applyAlignment="1" applyProtection="1">
      <alignment horizontal="center" vertical="center"/>
    </xf>
    <xf numFmtId="4" fontId="18" fillId="0" borderId="1" xfId="0" applyNumberFormat="1" applyFont="1" applyFill="1" applyBorder="1" applyAlignment="1" applyProtection="1">
      <alignment horizontal="center" vertical="center"/>
    </xf>
    <xf numFmtId="4" fontId="19" fillId="0" borderId="1" xfId="0" applyNumberFormat="1" applyFont="1" applyFill="1" applyBorder="1" applyAlignment="1" applyProtection="1">
      <alignment horizontal="right" vertical="center"/>
    </xf>
    <xf numFmtId="0" fontId="19" fillId="0" borderId="0" xfId="0" applyFont="1" applyFill="1" applyBorder="1" applyAlignment="1" applyProtection="1">
      <alignment horizontal="center" vertical="center"/>
    </xf>
    <xf numFmtId="0" fontId="19" fillId="0" borderId="0" xfId="0" applyFont="1" applyFill="1" applyBorder="1" applyAlignment="1" applyProtection="1">
      <alignment vertical="center"/>
    </xf>
    <xf numFmtId="0" fontId="18" fillId="0" borderId="0" xfId="1" applyFont="1" applyFill="1" applyBorder="1" applyAlignment="1" applyProtection="1">
      <alignment vertical="center"/>
    </xf>
    <xf numFmtId="4" fontId="18" fillId="0" borderId="0" xfId="1"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xf>
    <xf numFmtId="2" fontId="19" fillId="0" borderId="1" xfId="1" applyNumberFormat="1" applyFont="1" applyFill="1" applyBorder="1" applyAlignment="1" applyProtection="1">
      <alignment horizontal="center" vertical="center"/>
    </xf>
    <xf numFmtId="2" fontId="19" fillId="0" borderId="1" xfId="1" applyNumberFormat="1" applyFont="1" applyFill="1" applyBorder="1" applyAlignment="1" applyProtection="1">
      <alignment vertical="center"/>
    </xf>
    <xf numFmtId="4" fontId="19" fillId="0" borderId="1" xfId="0" applyNumberFormat="1" applyFont="1" applyFill="1" applyBorder="1" applyAlignment="1" applyProtection="1">
      <alignment horizontal="center" vertical="center"/>
    </xf>
    <xf numFmtId="49" fontId="19" fillId="0" borderId="0" xfId="4" applyNumberFormat="1" applyFont="1" applyFill="1" applyBorder="1" applyAlignment="1" applyProtection="1">
      <alignment horizontal="center" vertical="center"/>
    </xf>
    <xf numFmtId="0" fontId="19" fillId="0" borderId="0" xfId="4" applyNumberFormat="1" applyFont="1" applyFill="1" applyBorder="1" applyAlignment="1" applyProtection="1">
      <alignment vertical="top"/>
    </xf>
    <xf numFmtId="0" fontId="18" fillId="0" borderId="0" xfId="4" applyFont="1" applyFill="1" applyBorder="1" applyAlignment="1" applyProtection="1">
      <alignment horizontal="center"/>
    </xf>
    <xf numFmtId="4" fontId="18" fillId="0" borderId="0" xfId="4" applyNumberFormat="1" applyFont="1" applyFill="1" applyBorder="1" applyAlignment="1" applyProtection="1">
      <alignment horizontal="center" vertical="center"/>
    </xf>
    <xf numFmtId="4" fontId="19" fillId="0" borderId="0" xfId="2" applyNumberFormat="1" applyFont="1" applyFill="1" applyBorder="1" applyAlignment="1" applyProtection="1">
      <alignment horizontal="center" vertical="center"/>
    </xf>
    <xf numFmtId="4" fontId="19" fillId="0" borderId="0" xfId="2" applyNumberFormat="1" applyFont="1" applyFill="1" applyBorder="1" applyAlignment="1" applyProtection="1">
      <alignment horizontal="right" vertical="center"/>
    </xf>
    <xf numFmtId="49" fontId="18" fillId="0" borderId="0" xfId="0" applyNumberFormat="1" applyFont="1" applyFill="1" applyBorder="1" applyAlignment="1" applyProtection="1">
      <alignment horizontal="center" vertical="top"/>
    </xf>
    <xf numFmtId="2" fontId="19" fillId="0" borderId="0" xfId="1" applyNumberFormat="1" applyFont="1" applyFill="1" applyBorder="1" applyAlignment="1" applyProtection="1">
      <alignment vertical="center"/>
    </xf>
    <xf numFmtId="9" fontId="19" fillId="0" borderId="0" xfId="1" applyNumberFormat="1" applyFont="1" applyFill="1" applyBorder="1" applyAlignment="1" applyProtection="1">
      <alignment horizontal="center" vertical="center"/>
    </xf>
    <xf numFmtId="49" fontId="18" fillId="0" borderId="0" xfId="0" applyNumberFormat="1" applyFont="1" applyFill="1" applyBorder="1" applyAlignment="1" applyProtection="1">
      <alignment vertical="top" wrapText="1"/>
    </xf>
    <xf numFmtId="4" fontId="18" fillId="0" borderId="0" xfId="0" applyNumberFormat="1" applyFont="1" applyFill="1" applyBorder="1" applyAlignment="1" applyProtection="1">
      <alignment horizontal="right"/>
    </xf>
    <xf numFmtId="0" fontId="18" fillId="0" borderId="1" xfId="0" applyFont="1" applyFill="1" applyBorder="1" applyAlignment="1" applyProtection="1">
      <alignment horizontal="center"/>
    </xf>
    <xf numFmtId="0" fontId="1" fillId="0" borderId="0" xfId="0" applyFont="1" applyFill="1" applyBorder="1" applyAlignment="1" applyProtection="1">
      <alignment wrapText="1"/>
    </xf>
    <xf numFmtId="0" fontId="1" fillId="0" borderId="0" xfId="0" applyFont="1" applyFill="1" applyAlignment="1" applyProtection="1">
      <alignment horizontal="center" vertical="top" wrapText="1"/>
    </xf>
    <xf numFmtId="0" fontId="1" fillId="0" borderId="0" xfId="1" applyFont="1" applyFill="1" applyBorder="1" applyAlignment="1" applyProtection="1">
      <alignment horizontal="center" wrapText="1"/>
    </xf>
    <xf numFmtId="0" fontId="1" fillId="0" borderId="0" xfId="1" applyFont="1" applyFill="1" applyBorder="1" applyAlignment="1" applyProtection="1">
      <alignment horizontal="right" vertical="top" wrapText="1"/>
    </xf>
    <xf numFmtId="4" fontId="1" fillId="0" borderId="0" xfId="1" applyNumberFormat="1" applyFont="1" applyFill="1" applyBorder="1" applyAlignment="1" applyProtection="1">
      <alignment horizontal="center" vertical="top" wrapText="1"/>
    </xf>
    <xf numFmtId="4" fontId="3" fillId="0" borderId="0" xfId="1" applyNumberFormat="1" applyFont="1" applyFill="1" applyBorder="1" applyAlignment="1" applyProtection="1">
      <alignment horizontal="right" vertical="top" wrapText="1"/>
    </xf>
    <xf numFmtId="49" fontId="3" fillId="0" borderId="0" xfId="1" applyNumberFormat="1" applyFont="1" applyFill="1" applyBorder="1" applyAlignment="1" applyProtection="1">
      <alignment horizontal="right" vertical="top" wrapText="1"/>
    </xf>
    <xf numFmtId="0" fontId="1" fillId="0" borderId="0" xfId="0" applyFont="1" applyAlignment="1">
      <alignment horizontal="center" vertical="top" wrapText="1"/>
    </xf>
    <xf numFmtId="0" fontId="1" fillId="0" borderId="2" xfId="1" applyFont="1" applyBorder="1" applyAlignment="1" applyProtection="1">
      <alignment wrapText="1"/>
    </xf>
    <xf numFmtId="0" fontId="3" fillId="0" borderId="2" xfId="1" applyFont="1" applyBorder="1" applyAlignment="1">
      <alignment horizontal="left" wrapText="1"/>
    </xf>
    <xf numFmtId="0" fontId="15" fillId="0" borderId="2" xfId="1" applyFont="1" applyBorder="1" applyAlignment="1">
      <alignment wrapText="1"/>
    </xf>
    <xf numFmtId="0" fontId="15" fillId="0" borderId="0" xfId="1" applyFont="1" applyBorder="1" applyAlignment="1">
      <alignment wrapText="1"/>
    </xf>
    <xf numFmtId="0" fontId="1" fillId="0" borderId="0" xfId="0" applyFont="1" applyBorder="1" applyAlignment="1">
      <alignment wrapText="1"/>
    </xf>
    <xf numFmtId="49" fontId="16" fillId="0" borderId="0" xfId="4" applyNumberFormat="1" applyFont="1" applyFill="1" applyBorder="1" applyAlignment="1" applyProtection="1">
      <alignment horizontal="left" vertical="center" wrapText="1"/>
    </xf>
    <xf numFmtId="0" fontId="11" fillId="0" borderId="0" xfId="4" applyFont="1" applyFill="1" applyBorder="1" applyAlignment="1" applyProtection="1">
      <alignment horizontal="right" wrapText="1"/>
    </xf>
    <xf numFmtId="4" fontId="17" fillId="0" borderId="0" xfId="2" applyNumberFormat="1" applyFont="1" applyFill="1" applyBorder="1" applyAlignment="1" applyProtection="1">
      <alignment horizontal="right" vertical="center" wrapText="1"/>
    </xf>
    <xf numFmtId="0" fontId="16" fillId="0" borderId="0" xfId="2" applyNumberFormat="1" applyFont="1" applyFill="1" applyBorder="1" applyAlignment="1" applyProtection="1">
      <alignment horizontal="center" vertical="center" wrapText="1"/>
    </xf>
    <xf numFmtId="0" fontId="11" fillId="0" borderId="0" xfId="4" applyFont="1" applyFill="1" applyBorder="1" applyAlignment="1" applyProtection="1">
      <alignment wrapText="1"/>
    </xf>
    <xf numFmtId="0" fontId="1" fillId="0" borderId="0" xfId="1" applyFont="1" applyBorder="1" applyAlignment="1" applyProtection="1">
      <alignment vertical="center" wrapText="1"/>
    </xf>
    <xf numFmtId="0" fontId="1" fillId="0" borderId="0" xfId="11" applyFont="1" applyAlignment="1">
      <alignment horizontal="center" vertical="center" wrapText="1"/>
    </xf>
    <xf numFmtId="0" fontId="1" fillId="0" borderId="0" xfId="1" applyFont="1" applyAlignment="1" applyProtection="1">
      <alignment vertical="center" wrapText="1"/>
    </xf>
    <xf numFmtId="4" fontId="1" fillId="0" borderId="0" xfId="1" applyNumberFormat="1" applyFont="1" applyAlignment="1" applyProtection="1">
      <alignment vertical="center" wrapText="1"/>
    </xf>
    <xf numFmtId="0" fontId="1" fillId="0" borderId="0" xfId="11" applyFont="1" applyFill="1" applyBorder="1" applyAlignment="1">
      <alignment vertical="center" wrapText="1"/>
    </xf>
    <xf numFmtId="49" fontId="1" fillId="0" borderId="0" xfId="1" applyNumberFormat="1" applyFont="1" applyFill="1" applyBorder="1" applyAlignment="1" applyProtection="1">
      <alignment horizontal="left" vertical="center" wrapText="1"/>
    </xf>
    <xf numFmtId="0" fontId="3" fillId="0" borderId="0" xfId="1" applyFont="1" applyAlignment="1" applyProtection="1">
      <alignment vertical="center" wrapText="1"/>
    </xf>
    <xf numFmtId="4" fontId="1" fillId="0" borderId="0" xfId="1" applyNumberFormat="1" applyFont="1" applyFill="1" applyAlignment="1" applyProtection="1">
      <alignment horizontal="left" wrapText="1"/>
    </xf>
    <xf numFmtId="0" fontId="1" fillId="0" borderId="0" xfId="1" applyFont="1" applyAlignment="1" applyProtection="1">
      <alignment wrapText="1"/>
    </xf>
    <xf numFmtId="0" fontId="1" fillId="0" borderId="0" xfId="1" applyFont="1" applyBorder="1" applyAlignment="1" applyProtection="1">
      <alignment wrapText="1"/>
    </xf>
    <xf numFmtId="0" fontId="1" fillId="0" borderId="0" xfId="0" applyFont="1" applyFill="1" applyBorder="1" applyAlignment="1">
      <alignment horizontal="left" wrapText="1"/>
    </xf>
    <xf numFmtId="3" fontId="1" fillId="0" borderId="0" xfId="0" applyNumberFormat="1" applyFont="1" applyFill="1" applyBorder="1" applyAlignment="1" applyProtection="1">
      <alignment horizontal="center" vertical="center" wrapText="1"/>
    </xf>
    <xf numFmtId="49" fontId="1" fillId="0" borderId="0" xfId="0" applyNumberFormat="1" applyFont="1" applyBorder="1" applyAlignment="1" applyProtection="1">
      <alignment horizontal="left" vertical="top" wrapText="1"/>
    </xf>
    <xf numFmtId="0" fontId="1" fillId="0" borderId="0" xfId="0" applyFont="1" applyBorder="1" applyAlignment="1" applyProtection="1">
      <alignment horizontal="right" vertical="center" wrapText="1"/>
    </xf>
    <xf numFmtId="4" fontId="1" fillId="0" borderId="0" xfId="0" applyNumberFormat="1" applyFont="1" applyBorder="1" applyAlignment="1" applyProtection="1">
      <alignment horizontal="right" wrapText="1"/>
      <protection locked="0"/>
    </xf>
    <xf numFmtId="4" fontId="1" fillId="0" borderId="0" xfId="0" applyNumberFormat="1" applyFont="1" applyBorder="1" applyAlignment="1" applyProtection="1">
      <alignment horizontal="right" wrapText="1"/>
    </xf>
    <xf numFmtId="0" fontId="1" fillId="0" borderId="0" xfId="0" applyFont="1" applyBorder="1" applyAlignment="1" applyProtection="1">
      <alignment wrapText="1"/>
      <protection locked="0"/>
    </xf>
    <xf numFmtId="0" fontId="1" fillId="0" borderId="2" xfId="1" applyFont="1" applyBorder="1" applyAlignment="1" applyProtection="1">
      <alignment horizontal="left" vertical="top" wrapText="1"/>
    </xf>
    <xf numFmtId="0" fontId="3" fillId="0" borderId="0" xfId="4" applyNumberFormat="1" applyFont="1" applyFill="1" applyBorder="1" applyAlignment="1" applyProtection="1">
      <alignment horizontal="left" vertical="top" wrapText="1"/>
    </xf>
    <xf numFmtId="0" fontId="3" fillId="0" borderId="0" xfId="1" applyFont="1" applyAlignment="1" applyProtection="1">
      <alignment horizontal="left" vertical="top" wrapText="1"/>
    </xf>
    <xf numFmtId="4" fontId="3" fillId="0" borderId="0" xfId="2" applyNumberFormat="1" applyFont="1" applyFill="1" applyBorder="1" applyAlignment="1" applyProtection="1">
      <alignment horizontal="left" vertical="top" wrapText="1"/>
    </xf>
    <xf numFmtId="0" fontId="0" fillId="0" borderId="12" xfId="0" applyBorder="1" applyAlignment="1">
      <alignment horizontal="center"/>
    </xf>
    <xf numFmtId="4" fontId="0" fillId="0" borderId="12" xfId="0" applyNumberFormat="1" applyBorder="1" applyAlignment="1">
      <alignment horizontal="center"/>
    </xf>
    <xf numFmtId="0" fontId="0" fillId="0" borderId="12" xfId="0" applyBorder="1"/>
    <xf numFmtId="0" fontId="24" fillId="0" borderId="12" xfId="0" applyFont="1" applyBorder="1" applyAlignment="1">
      <alignment horizontal="center"/>
    </xf>
    <xf numFmtId="0" fontId="23" fillId="0" borderId="18" xfId="0" applyFont="1" applyBorder="1"/>
    <xf numFmtId="0" fontId="0" fillId="0" borderId="18" xfId="0" applyBorder="1" applyAlignment="1">
      <alignment horizontal="center"/>
    </xf>
    <xf numFmtId="4" fontId="0" fillId="0" borderId="18" xfId="0" applyNumberFormat="1" applyBorder="1" applyAlignment="1">
      <alignment horizontal="center"/>
    </xf>
    <xf numFmtId="0" fontId="0" fillId="0" borderId="18" xfId="0" applyBorder="1"/>
    <xf numFmtId="0" fontId="24" fillId="0" borderId="18" xfId="0" applyFont="1" applyBorder="1" applyAlignment="1">
      <alignment horizontal="center"/>
    </xf>
    <xf numFmtId="0" fontId="23" fillId="0" borderId="10" xfId="0" applyFont="1" applyBorder="1"/>
    <xf numFmtId="0" fontId="0" fillId="0" borderId="10" xfId="0" applyBorder="1" applyAlignment="1">
      <alignment horizontal="center"/>
    </xf>
    <xf numFmtId="4" fontId="0" fillId="0" borderId="10" xfId="0" applyNumberFormat="1" applyBorder="1" applyAlignment="1">
      <alignment horizontal="center"/>
    </xf>
    <xf numFmtId="0" fontId="0" fillId="0" borderId="10" xfId="0" applyBorder="1"/>
    <xf numFmtId="0" fontId="24" fillId="0" borderId="10" xfId="0" applyFont="1" applyBorder="1" applyAlignment="1">
      <alignment horizontal="center"/>
    </xf>
    <xf numFmtId="0" fontId="24" fillId="0" borderId="19" xfId="0" applyFont="1" applyBorder="1" applyAlignment="1">
      <alignment horizontal="center" vertical="center" wrapText="1"/>
    </xf>
    <xf numFmtId="4" fontId="29" fillId="0" borderId="12" xfId="0" applyNumberFormat="1" applyFont="1" applyBorder="1" applyAlignment="1">
      <alignment horizontal="center"/>
    </xf>
    <xf numFmtId="4" fontId="0" fillId="0" borderId="10" xfId="0" applyNumberFormat="1" applyBorder="1"/>
    <xf numFmtId="4" fontId="0" fillId="0" borderId="10" xfId="0" applyNumberFormat="1" applyFill="1" applyBorder="1" applyAlignment="1">
      <alignment horizontal="center"/>
    </xf>
    <xf numFmtId="0" fontId="0" fillId="0" borderId="12" xfId="0" applyFill="1" applyBorder="1" applyAlignment="1">
      <alignment horizontal="center"/>
    </xf>
    <xf numFmtId="4" fontId="0" fillId="2" borderId="12" xfId="0" applyNumberFormat="1" applyFill="1" applyBorder="1" applyAlignment="1">
      <alignment horizontal="center"/>
    </xf>
    <xf numFmtId="4" fontId="0" fillId="0" borderId="12" xfId="0" applyNumberFormat="1" applyBorder="1"/>
    <xf numFmtId="4" fontId="0" fillId="0" borderId="12" xfId="0" applyNumberFormat="1" applyFill="1" applyBorder="1" applyAlignment="1">
      <alignment horizontal="center"/>
    </xf>
    <xf numFmtId="0" fontId="0" fillId="0" borderId="12" xfId="0" quotePrefix="1" applyBorder="1" applyAlignment="1">
      <alignment horizontal="center"/>
    </xf>
    <xf numFmtId="0" fontId="0" fillId="7" borderId="12" xfId="0" applyFill="1" applyBorder="1" applyAlignment="1">
      <alignment horizontal="center"/>
    </xf>
    <xf numFmtId="0" fontId="0" fillId="6" borderId="12" xfId="0" applyFill="1" applyBorder="1" applyAlignment="1">
      <alignment horizontal="center"/>
    </xf>
    <xf numFmtId="4" fontId="0" fillId="6" borderId="12" xfId="0" applyNumberFormat="1" applyFill="1" applyBorder="1" applyAlignment="1">
      <alignment horizontal="center"/>
    </xf>
    <xf numFmtId="0" fontId="0" fillId="8" borderId="12" xfId="0" applyFill="1" applyBorder="1" applyAlignment="1">
      <alignment horizontal="center"/>
    </xf>
    <xf numFmtId="0" fontId="0" fillId="4" borderId="12" xfId="0" applyFill="1" applyBorder="1" applyAlignment="1">
      <alignment horizontal="center"/>
    </xf>
    <xf numFmtId="0" fontId="0" fillId="2" borderId="12" xfId="0" applyFill="1" applyBorder="1" applyAlignment="1">
      <alignment horizontal="center"/>
    </xf>
    <xf numFmtId="4" fontId="0" fillId="2" borderId="12" xfId="0" applyNumberFormat="1" applyFill="1" applyBorder="1"/>
    <xf numFmtId="0" fontId="0" fillId="0" borderId="20" xfId="0" applyFill="1" applyBorder="1"/>
    <xf numFmtId="0" fontId="0" fillId="0" borderId="1" xfId="0" applyFill="1" applyBorder="1" applyAlignment="1">
      <alignment horizontal="center"/>
    </xf>
    <xf numFmtId="0" fontId="0" fillId="0" borderId="21" xfId="0" applyFill="1" applyBorder="1" applyAlignment="1">
      <alignment horizontal="center"/>
    </xf>
    <xf numFmtId="0" fontId="0" fillId="0" borderId="12" xfId="0" applyFill="1" applyBorder="1"/>
    <xf numFmtId="0" fontId="11" fillId="0" borderId="12" xfId="0" applyFont="1" applyFill="1" applyBorder="1" applyAlignment="1">
      <alignment horizontal="center"/>
    </xf>
    <xf numFmtId="4" fontId="11" fillId="0" borderId="12" xfId="0" applyNumberFormat="1" applyFont="1" applyFill="1" applyBorder="1" applyAlignment="1">
      <alignment horizontal="center"/>
    </xf>
    <xf numFmtId="0" fontId="11" fillId="0" borderId="12" xfId="0" applyFont="1" applyFill="1" applyBorder="1"/>
    <xf numFmtId="0" fontId="11" fillId="0" borderId="12" xfId="0" applyFont="1" applyBorder="1"/>
    <xf numFmtId="4" fontId="11" fillId="0" borderId="12" xfId="0" applyNumberFormat="1" applyFont="1" applyBorder="1" applyAlignment="1">
      <alignment horizontal="center"/>
    </xf>
    <xf numFmtId="0" fontId="11" fillId="0" borderId="12" xfId="0" applyFont="1" applyBorder="1" applyAlignment="1">
      <alignment horizontal="center"/>
    </xf>
    <xf numFmtId="0" fontId="19" fillId="0" borderId="1" xfId="0" applyFont="1" applyFill="1" applyBorder="1" applyAlignment="1" applyProtection="1">
      <alignment horizontal="left"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cellXfs>
  <cellStyles count="29">
    <cellStyle name="Comma 2 2" xfId="7"/>
    <cellStyle name="Comma_H.KORALJ  i RUBIN - Tender troškovnik za sobe Ver 01. -24.11.05" xfId="2"/>
    <cellStyle name="Normal" xfId="0" builtinId="0"/>
    <cellStyle name="Normal 10 2" xfId="9"/>
    <cellStyle name="Normal 12 2 10" xfId="15"/>
    <cellStyle name="Normal 16" xfId="14"/>
    <cellStyle name="Normal 19 10" xfId="11"/>
    <cellStyle name="Normal 19 2" xfId="19"/>
    <cellStyle name="Normal 2" xfId="6"/>
    <cellStyle name="Normal 2 11" xfId="21"/>
    <cellStyle name="Normal 2 2" xfId="26"/>
    <cellStyle name="Normal 2 2 2" xfId="24"/>
    <cellStyle name="Normal 2 2 5" xfId="20"/>
    <cellStyle name="Normal 2 3" xfId="25"/>
    <cellStyle name="Normal 2 4" xfId="28"/>
    <cellStyle name="Normal 2 6" xfId="12"/>
    <cellStyle name="Normal 3" xfId="17"/>
    <cellStyle name="Normal 3 2" xfId="27"/>
    <cellStyle name="Normal 4" xfId="16"/>
    <cellStyle name="Normal 58 2" xfId="5"/>
    <cellStyle name="Normal 6" xfId="22"/>
    <cellStyle name="Normal 9 2" xfId="8"/>
    <cellStyle name="Normal 98" xfId="10"/>
    <cellStyle name="Normal_H.KORALJ - Klimatizacija soba - Tender troškovnik STROJARSTVO - protect" xfId="4"/>
    <cellStyle name="Normal_trosk_gradj_r_zapresic-rev1" xfId="3"/>
    <cellStyle name="Normalno 2" xfId="18"/>
    <cellStyle name="Stil 1" xfId="13"/>
    <cellStyle name="Style 1" xfId="1"/>
    <cellStyle name="Zarez 2 2" xfId="23"/>
  </cellStyles>
  <dxfs count="0"/>
  <tableStyles count="0" defaultTableStyle="TableStyleMedium2" defaultPivotStyle="PivotStyleLight16"/>
  <colors>
    <mruColors>
      <color rgb="FF00FFFF"/>
      <color rgb="FF00FF00"/>
      <color rgb="FFFF99FF"/>
      <color rgb="FFEC70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xdr:col>
      <xdr:colOff>1200150</xdr:colOff>
      <xdr:row>180</xdr:row>
      <xdr:rowOff>0</xdr:rowOff>
    </xdr:from>
    <xdr:ext cx="184731" cy="264560"/>
    <xdr:sp macro="" textlink="">
      <xdr:nvSpPr>
        <xdr:cNvPr id="3" name="TekstniOkvir 1">
          <a:extLst>
            <a:ext uri="{FF2B5EF4-FFF2-40B4-BE49-F238E27FC236}">
              <a16:creationId xmlns:a16="http://schemas.microsoft.com/office/drawing/2014/main" id="{00000000-0008-0000-0100-000003000000}"/>
            </a:ext>
          </a:extLst>
        </xdr:cNvPr>
        <xdr:cNvSpPr txBox="1"/>
      </xdr:nvSpPr>
      <xdr:spPr>
        <a:xfrm>
          <a:off x="1520190" y="254584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2</xdr:col>
      <xdr:colOff>1200150</xdr:colOff>
      <xdr:row>180</xdr:row>
      <xdr:rowOff>0</xdr:rowOff>
    </xdr:from>
    <xdr:ext cx="184731" cy="264560"/>
    <xdr:sp macro="" textlink="">
      <xdr:nvSpPr>
        <xdr:cNvPr id="4" name="TekstniOkvir 1">
          <a:extLst>
            <a:ext uri="{FF2B5EF4-FFF2-40B4-BE49-F238E27FC236}">
              <a16:creationId xmlns:a16="http://schemas.microsoft.com/office/drawing/2014/main" id="{00000000-0008-0000-0100-000004000000}"/>
            </a:ext>
          </a:extLst>
        </xdr:cNvPr>
        <xdr:cNvSpPr txBox="1"/>
      </xdr:nvSpPr>
      <xdr:spPr>
        <a:xfrm>
          <a:off x="1520190" y="37315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2</xdr:col>
      <xdr:colOff>1200150</xdr:colOff>
      <xdr:row>180</xdr:row>
      <xdr:rowOff>0</xdr:rowOff>
    </xdr:from>
    <xdr:ext cx="184731" cy="264560"/>
    <xdr:sp macro="" textlink="">
      <xdr:nvSpPr>
        <xdr:cNvPr id="5" name="TekstniOkvir 1">
          <a:extLst>
            <a:ext uri="{FF2B5EF4-FFF2-40B4-BE49-F238E27FC236}">
              <a16:creationId xmlns:a16="http://schemas.microsoft.com/office/drawing/2014/main" id="{00000000-0008-0000-0100-000005000000}"/>
            </a:ext>
          </a:extLst>
        </xdr:cNvPr>
        <xdr:cNvSpPr txBox="1"/>
      </xdr:nvSpPr>
      <xdr:spPr>
        <a:xfrm>
          <a:off x="1520190" y="27553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2</xdr:col>
      <xdr:colOff>1200150</xdr:colOff>
      <xdr:row>180</xdr:row>
      <xdr:rowOff>0</xdr:rowOff>
    </xdr:from>
    <xdr:ext cx="184731" cy="264560"/>
    <xdr:sp macro="" textlink="">
      <xdr:nvSpPr>
        <xdr:cNvPr id="6" name="TekstniOkvir 1">
          <a:extLst>
            <a:ext uri="{FF2B5EF4-FFF2-40B4-BE49-F238E27FC236}">
              <a16:creationId xmlns:a16="http://schemas.microsoft.com/office/drawing/2014/main" id="{00000000-0008-0000-0100-000006000000}"/>
            </a:ext>
          </a:extLst>
        </xdr:cNvPr>
        <xdr:cNvSpPr txBox="1"/>
      </xdr:nvSpPr>
      <xdr:spPr>
        <a:xfrm>
          <a:off x="1520190" y="27553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2</xdr:col>
      <xdr:colOff>1200150</xdr:colOff>
      <xdr:row>180</xdr:row>
      <xdr:rowOff>0</xdr:rowOff>
    </xdr:from>
    <xdr:ext cx="184731" cy="264560"/>
    <xdr:sp macro="" textlink="">
      <xdr:nvSpPr>
        <xdr:cNvPr id="7" name="TekstniOkvir 1">
          <a:extLst>
            <a:ext uri="{FF2B5EF4-FFF2-40B4-BE49-F238E27FC236}">
              <a16:creationId xmlns:a16="http://schemas.microsoft.com/office/drawing/2014/main" id="{00000000-0008-0000-0100-000007000000}"/>
            </a:ext>
          </a:extLst>
        </xdr:cNvPr>
        <xdr:cNvSpPr txBox="1"/>
      </xdr:nvSpPr>
      <xdr:spPr>
        <a:xfrm>
          <a:off x="1520190" y="2653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oneCellAnchor>
    <xdr:from>
      <xdr:col>2</xdr:col>
      <xdr:colOff>1200150</xdr:colOff>
      <xdr:row>180</xdr:row>
      <xdr:rowOff>0</xdr:rowOff>
    </xdr:from>
    <xdr:ext cx="184731" cy="264560"/>
    <xdr:sp macro="" textlink="">
      <xdr:nvSpPr>
        <xdr:cNvPr id="8" name="TekstniOkvir 1">
          <a:extLst>
            <a:ext uri="{FF2B5EF4-FFF2-40B4-BE49-F238E27FC236}">
              <a16:creationId xmlns:a16="http://schemas.microsoft.com/office/drawing/2014/main" id="{00000000-0008-0000-0100-000008000000}"/>
            </a:ext>
          </a:extLst>
        </xdr:cNvPr>
        <xdr:cNvSpPr txBox="1"/>
      </xdr:nvSpPr>
      <xdr:spPr>
        <a:xfrm>
          <a:off x="1520190" y="2653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3"/>
  <sheetViews>
    <sheetView tabSelected="1" topLeftCell="D1" zoomScale="85" zoomScaleNormal="85" zoomScaleSheetLayoutView="55" workbookViewId="0">
      <selection activeCell="G3" sqref="G3"/>
    </sheetView>
  </sheetViews>
  <sheetFormatPr defaultColWidth="2.44140625" defaultRowHeight="13.8" x14ac:dyDescent="0.3"/>
  <cols>
    <col min="1" max="1" width="2.33203125" style="311" bestFit="1" customWidth="1"/>
    <col min="2" max="2" width="2" style="311" bestFit="1" customWidth="1"/>
    <col min="3" max="3" width="3.5546875" style="334" customWidth="1"/>
    <col min="4" max="4" width="100.44140625" style="334" customWidth="1"/>
    <col min="5" max="5" width="19.6640625" style="335" customWidth="1"/>
    <col min="6" max="6" width="9.6640625" style="336" customWidth="1"/>
    <col min="7" max="7" width="13.6640625" style="337" customWidth="1"/>
    <col min="8" max="8" width="9.6640625" style="338" customWidth="1"/>
    <col min="9" max="18" width="9.109375" style="316" customWidth="1"/>
    <col min="19" max="16384" width="2.44140625" style="316"/>
  </cols>
  <sheetData>
    <row r="1" spans="1:8" s="304" customFormat="1" x14ac:dyDescent="0.3">
      <c r="B1" s="305"/>
      <c r="C1" s="306"/>
      <c r="D1" s="307" t="s">
        <v>0</v>
      </c>
      <c r="E1" s="146" t="s">
        <v>336</v>
      </c>
      <c r="F1" s="308"/>
      <c r="G1" s="309"/>
    </row>
    <row r="2" spans="1:8" s="304" customFormat="1" ht="27.6" x14ac:dyDescent="0.3">
      <c r="B2" s="305"/>
      <c r="C2" s="306"/>
      <c r="D2" s="307" t="s">
        <v>1</v>
      </c>
      <c r="E2" s="146" t="s">
        <v>337</v>
      </c>
      <c r="F2" s="308"/>
      <c r="G2" s="24"/>
    </row>
    <row r="3" spans="1:8" s="304" customFormat="1" x14ac:dyDescent="0.3">
      <c r="B3" s="305"/>
      <c r="C3" s="306"/>
      <c r="D3" s="307"/>
      <c r="E3" s="144"/>
      <c r="F3" s="308" t="s">
        <v>2</v>
      </c>
      <c r="G3" s="310" t="s">
        <v>360</v>
      </c>
    </row>
    <row r="4" spans="1:8" x14ac:dyDescent="0.3">
      <c r="C4" s="312"/>
      <c r="D4" s="339"/>
      <c r="E4" s="313"/>
      <c r="F4" s="313"/>
      <c r="G4" s="314"/>
      <c r="H4" s="315"/>
    </row>
    <row r="5" spans="1:8" s="321" customFormat="1" ht="14.4" x14ac:dyDescent="0.3">
      <c r="A5" s="145"/>
      <c r="B5" s="145"/>
      <c r="C5" s="317"/>
      <c r="D5" s="340"/>
      <c r="E5" s="318"/>
      <c r="F5" s="319"/>
      <c r="G5" s="319"/>
      <c r="H5" s="320"/>
    </row>
    <row r="6" spans="1:8" s="326" customFormat="1" x14ac:dyDescent="0.3">
      <c r="A6" s="323"/>
      <c r="B6" s="323"/>
      <c r="C6" s="327"/>
      <c r="D6" s="144"/>
      <c r="E6" s="328"/>
      <c r="F6" s="325"/>
      <c r="G6" s="324"/>
      <c r="H6" s="322"/>
    </row>
    <row r="7" spans="1:8" s="332" customFormat="1" x14ac:dyDescent="0.3">
      <c r="A7" s="311"/>
      <c r="B7" s="311"/>
      <c r="C7" s="143"/>
      <c r="D7" s="341"/>
      <c r="E7" s="329"/>
      <c r="F7" s="330"/>
      <c r="G7" s="330"/>
      <c r="H7" s="331"/>
    </row>
    <row r="8" spans="1:8" s="332" customFormat="1" x14ac:dyDescent="0.3">
      <c r="A8" s="311"/>
      <c r="B8" s="311"/>
      <c r="C8" s="143"/>
      <c r="D8" s="341"/>
      <c r="E8" s="329"/>
      <c r="F8" s="330"/>
      <c r="G8" s="330"/>
      <c r="H8" s="331"/>
    </row>
    <row r="9" spans="1:8" s="332" customFormat="1" x14ac:dyDescent="0.3">
      <c r="A9" s="311"/>
      <c r="B9" s="311"/>
      <c r="C9" s="143"/>
      <c r="D9" s="341"/>
      <c r="E9" s="329"/>
      <c r="F9" s="330"/>
      <c r="G9" s="330"/>
      <c r="H9" s="331"/>
    </row>
    <row r="10" spans="1:8" s="332" customFormat="1" x14ac:dyDescent="0.3">
      <c r="A10" s="311"/>
      <c r="B10" s="311"/>
      <c r="C10" s="143"/>
      <c r="D10" s="342" t="s">
        <v>342</v>
      </c>
      <c r="E10" s="333"/>
      <c r="F10" s="104"/>
      <c r="G10" s="104"/>
      <c r="H10" s="331"/>
    </row>
    <row r="11" spans="1:8" s="332" customFormat="1" ht="41.4" x14ac:dyDescent="0.3">
      <c r="A11" s="311"/>
      <c r="B11" s="311"/>
      <c r="C11" s="143"/>
      <c r="D11" s="250" t="s">
        <v>64</v>
      </c>
      <c r="E11" s="250"/>
      <c r="F11" s="250"/>
      <c r="G11" s="250"/>
      <c r="H11" s="331"/>
    </row>
    <row r="12" spans="1:8" s="332" customFormat="1" x14ac:dyDescent="0.3">
      <c r="A12" s="311"/>
      <c r="B12" s="311"/>
      <c r="C12" s="143"/>
      <c r="D12" s="250" t="s">
        <v>343</v>
      </c>
      <c r="E12" s="250"/>
      <c r="F12" s="250"/>
      <c r="G12" s="250"/>
      <c r="H12" s="331"/>
    </row>
    <row r="13" spans="1:8" s="332" customFormat="1" ht="41.4" x14ac:dyDescent="0.3">
      <c r="A13" s="311"/>
      <c r="B13" s="311"/>
      <c r="C13" s="143"/>
      <c r="D13" s="250" t="s">
        <v>65</v>
      </c>
      <c r="E13" s="250"/>
      <c r="F13" s="250"/>
      <c r="G13" s="250"/>
      <c r="H13" s="331"/>
    </row>
    <row r="14" spans="1:8" s="332" customFormat="1" ht="41.4" x14ac:dyDescent="0.3">
      <c r="A14" s="311"/>
      <c r="B14" s="311"/>
      <c r="C14" s="143"/>
      <c r="D14" s="250" t="s">
        <v>66</v>
      </c>
      <c r="E14" s="250"/>
      <c r="F14" s="250"/>
      <c r="G14" s="250"/>
      <c r="H14" s="331"/>
    </row>
    <row r="15" spans="1:8" s="332" customFormat="1" ht="41.4" x14ac:dyDescent="0.3">
      <c r="A15" s="311"/>
      <c r="B15" s="311"/>
      <c r="C15" s="143"/>
      <c r="D15" s="250" t="s">
        <v>67</v>
      </c>
      <c r="E15" s="250"/>
      <c r="F15" s="250"/>
      <c r="G15" s="250"/>
      <c r="H15" s="331"/>
    </row>
    <row r="16" spans="1:8" s="332" customFormat="1" ht="41.4" x14ac:dyDescent="0.3">
      <c r="A16" s="311"/>
      <c r="B16" s="311"/>
      <c r="C16" s="143"/>
      <c r="D16" s="250" t="s">
        <v>68</v>
      </c>
      <c r="E16" s="250"/>
      <c r="F16" s="250"/>
      <c r="G16" s="250"/>
      <c r="H16" s="331"/>
    </row>
    <row r="17" spans="1:8" s="332" customFormat="1" ht="27.6" x14ac:dyDescent="0.3">
      <c r="A17" s="311"/>
      <c r="B17" s="311"/>
      <c r="C17" s="143"/>
      <c r="D17" s="250" t="s">
        <v>69</v>
      </c>
      <c r="E17" s="250"/>
      <c r="F17" s="250"/>
      <c r="G17" s="250"/>
      <c r="H17" s="331"/>
    </row>
    <row r="18" spans="1:8" s="332" customFormat="1" ht="27.6" x14ac:dyDescent="0.3">
      <c r="A18" s="311"/>
      <c r="B18" s="311"/>
      <c r="C18" s="143"/>
      <c r="D18" s="250" t="s">
        <v>70</v>
      </c>
      <c r="E18" s="250"/>
      <c r="F18" s="250"/>
      <c r="G18" s="250"/>
      <c r="H18" s="331"/>
    </row>
    <row r="19" spans="1:8" s="332" customFormat="1" ht="41.4" x14ac:dyDescent="0.3">
      <c r="A19" s="311"/>
      <c r="B19" s="311"/>
      <c r="C19" s="143"/>
      <c r="D19" s="250" t="s">
        <v>344</v>
      </c>
      <c r="E19" s="250"/>
      <c r="F19" s="250"/>
      <c r="G19" s="250"/>
      <c r="H19" s="331"/>
    </row>
    <row r="20" spans="1:8" s="332" customFormat="1" ht="41.4" x14ac:dyDescent="0.3">
      <c r="A20" s="311"/>
      <c r="B20" s="311"/>
      <c r="C20" s="143"/>
      <c r="D20" s="250" t="s">
        <v>71</v>
      </c>
      <c r="E20" s="250"/>
      <c r="F20" s="250"/>
      <c r="G20" s="250"/>
      <c r="H20" s="331"/>
    </row>
    <row r="21" spans="1:8" s="332" customFormat="1" x14ac:dyDescent="0.3">
      <c r="A21" s="311"/>
      <c r="B21" s="311"/>
      <c r="C21" s="143"/>
      <c r="D21" s="250" t="s">
        <v>4</v>
      </c>
      <c r="E21" s="250"/>
      <c r="F21" s="250"/>
      <c r="G21" s="250"/>
      <c r="H21" s="331"/>
    </row>
    <row r="22" spans="1:8" s="332" customFormat="1" ht="27.6" x14ac:dyDescent="0.3">
      <c r="A22" s="311"/>
      <c r="B22" s="311"/>
      <c r="C22" s="143"/>
      <c r="D22" s="250" t="s">
        <v>72</v>
      </c>
      <c r="E22" s="250"/>
      <c r="F22" s="250"/>
      <c r="G22" s="250"/>
      <c r="H22" s="331"/>
    </row>
    <row r="23" spans="1:8" s="332" customFormat="1" ht="27.6" x14ac:dyDescent="0.3">
      <c r="A23" s="311"/>
      <c r="B23" s="311"/>
      <c r="C23" s="143"/>
      <c r="D23" s="250" t="s">
        <v>345</v>
      </c>
      <c r="E23" s="250"/>
      <c r="F23" s="250"/>
      <c r="G23" s="250"/>
      <c r="H23" s="331"/>
    </row>
    <row r="24" spans="1:8" s="332" customFormat="1" x14ac:dyDescent="0.3">
      <c r="A24" s="311"/>
      <c r="B24" s="311"/>
      <c r="C24" s="143"/>
      <c r="D24" s="250" t="s">
        <v>5</v>
      </c>
      <c r="E24" s="250"/>
      <c r="F24" s="250"/>
      <c r="G24" s="250"/>
      <c r="H24" s="331"/>
    </row>
    <row r="25" spans="1:8" s="332" customFormat="1" ht="27.6" x14ac:dyDescent="0.3">
      <c r="A25" s="311"/>
      <c r="B25" s="311"/>
      <c r="C25" s="143"/>
      <c r="D25" s="250" t="s">
        <v>6</v>
      </c>
      <c r="E25" s="250"/>
      <c r="F25" s="250"/>
      <c r="G25" s="250"/>
      <c r="H25" s="331"/>
    </row>
    <row r="26" spans="1:8" s="332" customFormat="1" ht="27.6" x14ac:dyDescent="0.3">
      <c r="A26" s="311"/>
      <c r="B26" s="311"/>
      <c r="C26" s="143"/>
      <c r="D26" s="250" t="s">
        <v>73</v>
      </c>
      <c r="E26" s="250"/>
      <c r="F26" s="250"/>
      <c r="G26" s="250"/>
      <c r="H26" s="331"/>
    </row>
    <row r="27" spans="1:8" s="332" customFormat="1" x14ac:dyDescent="0.3">
      <c r="A27" s="311"/>
      <c r="B27" s="311"/>
      <c r="C27" s="143"/>
      <c r="D27" s="342"/>
      <c r="E27" s="333"/>
      <c r="F27" s="104"/>
      <c r="G27" s="104"/>
      <c r="H27" s="331"/>
    </row>
    <row r="28" spans="1:8" s="332" customFormat="1" x14ac:dyDescent="0.3">
      <c r="A28" s="311"/>
      <c r="B28" s="311"/>
      <c r="C28" s="143"/>
      <c r="D28" s="342" t="s">
        <v>340</v>
      </c>
      <c r="E28" s="333"/>
      <c r="F28" s="104"/>
      <c r="G28" s="104"/>
      <c r="H28" s="331"/>
    </row>
    <row r="29" spans="1:8" s="332" customFormat="1" ht="27.6" x14ac:dyDescent="0.3">
      <c r="A29" s="311"/>
      <c r="B29" s="311"/>
      <c r="C29" s="143"/>
      <c r="D29" s="250" t="s">
        <v>74</v>
      </c>
      <c r="E29" s="250"/>
      <c r="F29" s="250"/>
      <c r="G29" s="250"/>
      <c r="H29" s="331"/>
    </row>
    <row r="30" spans="1:8" s="332" customFormat="1" ht="41.4" x14ac:dyDescent="0.3">
      <c r="A30" s="311"/>
      <c r="B30" s="311"/>
      <c r="C30" s="143"/>
      <c r="D30" s="250" t="s">
        <v>346</v>
      </c>
      <c r="E30" s="250"/>
      <c r="F30" s="250"/>
      <c r="G30" s="250"/>
      <c r="H30" s="331"/>
    </row>
    <row r="31" spans="1:8" s="332" customFormat="1" ht="27.75" customHeight="1" x14ac:dyDescent="0.3">
      <c r="A31" s="311"/>
      <c r="B31" s="311"/>
      <c r="C31" s="143"/>
      <c r="D31" s="250" t="s">
        <v>347</v>
      </c>
      <c r="E31" s="250"/>
      <c r="F31" s="250"/>
      <c r="G31" s="250"/>
      <c r="H31" s="331"/>
    </row>
    <row r="32" spans="1:8" s="332" customFormat="1" ht="55.2" x14ac:dyDescent="0.3">
      <c r="A32" s="311"/>
      <c r="B32" s="311"/>
      <c r="C32" s="143"/>
      <c r="D32" s="250" t="s">
        <v>75</v>
      </c>
      <c r="E32" s="250"/>
      <c r="F32" s="250"/>
      <c r="G32" s="250"/>
      <c r="H32" s="331"/>
    </row>
    <row r="33" spans="1:8" s="332" customFormat="1" ht="69" x14ac:dyDescent="0.3">
      <c r="A33" s="311"/>
      <c r="B33" s="311"/>
      <c r="C33" s="143"/>
      <c r="D33" s="250" t="s">
        <v>348</v>
      </c>
      <c r="E33" s="250"/>
      <c r="F33" s="250"/>
      <c r="G33" s="250"/>
      <c r="H33" s="331"/>
    </row>
    <row r="34" spans="1:8" s="332" customFormat="1" ht="96.6" x14ac:dyDescent="0.3">
      <c r="A34" s="311"/>
      <c r="B34" s="311"/>
      <c r="C34" s="143"/>
      <c r="D34" s="250" t="s">
        <v>349</v>
      </c>
      <c r="E34" s="251"/>
      <c r="F34" s="251"/>
      <c r="G34" s="251"/>
      <c r="H34" s="331"/>
    </row>
    <row r="35" spans="1:8" s="332" customFormat="1" x14ac:dyDescent="0.3">
      <c r="A35" s="311"/>
      <c r="B35" s="311"/>
      <c r="C35" s="143"/>
      <c r="D35" s="342"/>
      <c r="E35" s="333"/>
      <c r="F35" s="104"/>
      <c r="G35" s="104"/>
      <c r="H35" s="331"/>
    </row>
    <row r="36" spans="1:8" s="332" customFormat="1" x14ac:dyDescent="0.3">
      <c r="A36" s="311"/>
      <c r="B36" s="311"/>
      <c r="C36" s="143"/>
      <c r="D36" s="252" t="s">
        <v>350</v>
      </c>
      <c r="E36" s="252"/>
      <c r="F36" s="252"/>
      <c r="G36" s="252"/>
      <c r="H36" s="331"/>
    </row>
    <row r="37" spans="1:8" s="332" customFormat="1" x14ac:dyDescent="0.3">
      <c r="A37" s="311"/>
      <c r="B37" s="311"/>
      <c r="C37" s="143"/>
      <c r="D37" s="250" t="s">
        <v>7</v>
      </c>
      <c r="E37" s="250"/>
      <c r="F37" s="250"/>
      <c r="G37" s="250"/>
      <c r="H37" s="331"/>
    </row>
    <row r="38" spans="1:8" s="332" customFormat="1" ht="41.4" x14ac:dyDescent="0.3">
      <c r="A38" s="311"/>
      <c r="B38" s="311"/>
      <c r="C38" s="143"/>
      <c r="D38" s="250" t="s">
        <v>351</v>
      </c>
      <c r="E38" s="250"/>
      <c r="F38" s="250"/>
      <c r="G38" s="250"/>
      <c r="H38" s="331"/>
    </row>
    <row r="39" spans="1:8" s="332" customFormat="1" ht="27.6" x14ac:dyDescent="0.3">
      <c r="A39" s="311"/>
      <c r="B39" s="311"/>
      <c r="C39" s="143"/>
      <c r="D39" s="250" t="s">
        <v>8</v>
      </c>
      <c r="E39" s="250"/>
      <c r="F39" s="250"/>
      <c r="G39" s="250"/>
      <c r="H39" s="331"/>
    </row>
    <row r="40" spans="1:8" s="332" customFormat="1" ht="69" x14ac:dyDescent="0.3">
      <c r="A40" s="311"/>
      <c r="B40" s="311"/>
      <c r="C40" s="143"/>
      <c r="D40" s="250" t="s">
        <v>76</v>
      </c>
      <c r="E40" s="250"/>
      <c r="F40" s="250"/>
      <c r="G40" s="250"/>
      <c r="H40" s="331"/>
    </row>
    <row r="41" spans="1:8" s="332" customFormat="1" ht="37.5" customHeight="1" x14ac:dyDescent="0.3">
      <c r="A41" s="311"/>
      <c r="B41" s="311"/>
      <c r="C41" s="143"/>
      <c r="D41" s="250" t="s">
        <v>9</v>
      </c>
      <c r="E41" s="250"/>
      <c r="F41" s="250"/>
      <c r="G41" s="250"/>
      <c r="H41" s="331"/>
    </row>
    <row r="42" spans="1:8" s="332" customFormat="1" ht="27.6" x14ac:dyDescent="0.3">
      <c r="A42" s="311"/>
      <c r="B42" s="311"/>
      <c r="C42" s="143"/>
      <c r="D42" s="250" t="s">
        <v>77</v>
      </c>
      <c r="E42" s="250"/>
      <c r="F42" s="250"/>
      <c r="G42" s="250"/>
      <c r="H42" s="331"/>
    </row>
    <row r="43" spans="1:8" s="332" customFormat="1" x14ac:dyDescent="0.3">
      <c r="A43" s="311"/>
      <c r="B43" s="311"/>
      <c r="C43" s="143"/>
      <c r="D43" s="250" t="s">
        <v>352</v>
      </c>
      <c r="E43" s="250"/>
      <c r="F43" s="250"/>
      <c r="G43" s="250"/>
      <c r="H43" s="331"/>
    </row>
    <row r="44" spans="1:8" s="332" customFormat="1" ht="27.6" x14ac:dyDescent="0.3">
      <c r="A44" s="311"/>
      <c r="B44" s="311"/>
      <c r="C44" s="143"/>
      <c r="D44" s="250" t="s">
        <v>10</v>
      </c>
      <c r="E44" s="250"/>
      <c r="F44" s="250"/>
      <c r="G44" s="250"/>
      <c r="H44" s="331"/>
    </row>
    <row r="45" spans="1:8" s="332" customFormat="1" ht="41.4" x14ac:dyDescent="0.3">
      <c r="A45" s="311"/>
      <c r="B45" s="311"/>
      <c r="C45" s="143"/>
      <c r="D45" s="250" t="s">
        <v>353</v>
      </c>
      <c r="E45" s="250"/>
      <c r="F45" s="250"/>
      <c r="G45" s="250"/>
      <c r="H45" s="331"/>
    </row>
    <row r="46" spans="1:8" s="332" customFormat="1" x14ac:dyDescent="0.3">
      <c r="A46" s="311"/>
      <c r="B46" s="311"/>
      <c r="C46" s="143"/>
      <c r="D46" s="250" t="s">
        <v>11</v>
      </c>
      <c r="E46" s="250"/>
      <c r="F46" s="250"/>
      <c r="G46" s="250"/>
      <c r="H46" s="331"/>
    </row>
    <row r="47" spans="1:8" s="332" customFormat="1" x14ac:dyDescent="0.3">
      <c r="A47" s="311"/>
      <c r="B47" s="311"/>
      <c r="C47" s="143"/>
      <c r="D47" s="250" t="s">
        <v>12</v>
      </c>
      <c r="E47" s="250"/>
      <c r="F47" s="250"/>
      <c r="G47" s="250"/>
      <c r="H47" s="331"/>
    </row>
    <row r="48" spans="1:8" s="332" customFormat="1" x14ac:dyDescent="0.3">
      <c r="A48" s="311"/>
      <c r="B48" s="311"/>
      <c r="C48" s="143"/>
      <c r="D48" s="250" t="s">
        <v>13</v>
      </c>
      <c r="E48" s="250"/>
      <c r="F48" s="250"/>
      <c r="G48" s="250"/>
      <c r="H48" s="331"/>
    </row>
    <row r="49" spans="1:8" s="332" customFormat="1" x14ac:dyDescent="0.3">
      <c r="A49" s="311"/>
      <c r="B49" s="311"/>
      <c r="C49" s="143"/>
      <c r="D49" s="342"/>
      <c r="E49" s="333"/>
      <c r="F49" s="104"/>
      <c r="G49" s="104"/>
      <c r="H49" s="331"/>
    </row>
    <row r="50" spans="1:8" s="332" customFormat="1" x14ac:dyDescent="0.3">
      <c r="A50" s="311"/>
      <c r="B50" s="311"/>
      <c r="C50" s="143"/>
      <c r="D50" s="252" t="s">
        <v>354</v>
      </c>
      <c r="E50" s="252"/>
      <c r="F50" s="252"/>
      <c r="G50" s="252"/>
      <c r="H50" s="331"/>
    </row>
    <row r="51" spans="1:8" s="332" customFormat="1" ht="69" x14ac:dyDescent="0.3">
      <c r="A51" s="311"/>
      <c r="B51" s="311"/>
      <c r="C51" s="143"/>
      <c r="D51" s="253" t="s">
        <v>355</v>
      </c>
      <c r="E51" s="254"/>
      <c r="F51" s="254"/>
      <c r="G51" s="254"/>
      <c r="H51" s="331"/>
    </row>
    <row r="52" spans="1:8" s="332" customFormat="1" ht="27.6" x14ac:dyDescent="0.3">
      <c r="A52" s="311"/>
      <c r="B52" s="311"/>
      <c r="C52" s="143"/>
      <c r="D52" s="253" t="s">
        <v>356</v>
      </c>
      <c r="E52" s="254"/>
      <c r="F52" s="254"/>
      <c r="G52" s="254"/>
      <c r="H52" s="331"/>
    </row>
    <row r="53" spans="1:8" s="332" customFormat="1" ht="41.4" x14ac:dyDescent="0.3">
      <c r="A53" s="311"/>
      <c r="B53" s="311"/>
      <c r="C53" s="143"/>
      <c r="D53" s="253" t="s">
        <v>357</v>
      </c>
      <c r="E53" s="254"/>
      <c r="F53" s="254"/>
      <c r="G53" s="254"/>
      <c r="H53" s="331"/>
    </row>
    <row r="54" spans="1:8" s="332" customFormat="1" ht="82.8" x14ac:dyDescent="0.3">
      <c r="A54" s="311"/>
      <c r="B54" s="311"/>
      <c r="C54" s="143"/>
      <c r="D54" s="253" t="s">
        <v>358</v>
      </c>
      <c r="E54" s="254"/>
      <c r="F54" s="254"/>
      <c r="G54" s="254"/>
      <c r="H54" s="331"/>
    </row>
    <row r="55" spans="1:8" s="332" customFormat="1" ht="27.6" x14ac:dyDescent="0.3">
      <c r="A55" s="311"/>
      <c r="B55" s="311"/>
      <c r="C55" s="143"/>
      <c r="D55" s="253" t="s">
        <v>15</v>
      </c>
      <c r="E55" s="254"/>
      <c r="F55" s="254"/>
      <c r="G55" s="254"/>
      <c r="H55" s="331"/>
    </row>
    <row r="56" spans="1:8" s="332" customFormat="1" ht="41.4" x14ac:dyDescent="0.3">
      <c r="A56" s="311"/>
      <c r="B56" s="311"/>
      <c r="C56" s="143"/>
      <c r="D56" s="253" t="s">
        <v>16</v>
      </c>
      <c r="E56" s="254"/>
      <c r="F56" s="254"/>
      <c r="G56" s="254"/>
      <c r="H56" s="331"/>
    </row>
    <row r="57" spans="1:8" s="332" customFormat="1" ht="27.6" x14ac:dyDescent="0.3">
      <c r="A57" s="311"/>
      <c r="B57" s="311"/>
      <c r="C57" s="143"/>
      <c r="D57" s="253" t="s">
        <v>17</v>
      </c>
      <c r="E57" s="254"/>
      <c r="F57" s="254"/>
      <c r="G57" s="254"/>
      <c r="H57" s="331"/>
    </row>
    <row r="58" spans="1:8" s="332" customFormat="1" ht="27.6" x14ac:dyDescent="0.3">
      <c r="A58" s="311"/>
      <c r="B58" s="311"/>
      <c r="C58" s="143"/>
      <c r="D58" s="253" t="s">
        <v>18</v>
      </c>
      <c r="E58" s="254"/>
      <c r="F58" s="254"/>
      <c r="G58" s="254"/>
      <c r="H58" s="331"/>
    </row>
    <row r="59" spans="1:8" s="332" customFormat="1" ht="55.2" x14ac:dyDescent="0.3">
      <c r="A59" s="311"/>
      <c r="B59" s="311"/>
      <c r="C59" s="143"/>
      <c r="D59" s="253" t="s">
        <v>19</v>
      </c>
      <c r="E59" s="254"/>
      <c r="F59" s="254"/>
      <c r="G59" s="254"/>
      <c r="H59" s="331"/>
    </row>
    <row r="60" spans="1:8" s="332" customFormat="1" x14ac:dyDescent="0.3">
      <c r="A60" s="311"/>
      <c r="B60" s="311"/>
      <c r="C60" s="143"/>
      <c r="D60" s="342"/>
      <c r="E60" s="333"/>
      <c r="F60" s="104"/>
      <c r="G60" s="104"/>
      <c r="H60" s="331"/>
    </row>
    <row r="61" spans="1:8" s="332" customFormat="1" x14ac:dyDescent="0.3">
      <c r="A61" s="311"/>
      <c r="B61" s="311"/>
      <c r="C61" s="143"/>
      <c r="D61" s="252" t="s">
        <v>20</v>
      </c>
      <c r="E61" s="252"/>
      <c r="F61" s="252"/>
      <c r="G61" s="252"/>
      <c r="H61" s="331"/>
    </row>
    <row r="62" spans="1:8" s="332" customFormat="1" ht="55.2" x14ac:dyDescent="0.3">
      <c r="A62" s="311"/>
      <c r="B62" s="311"/>
      <c r="C62" s="143"/>
      <c r="D62" s="255" t="s">
        <v>14</v>
      </c>
      <c r="E62" s="255"/>
      <c r="F62" s="255"/>
      <c r="G62" s="255"/>
      <c r="H62" s="331"/>
    </row>
    <row r="63" spans="1:8" s="332" customFormat="1" x14ac:dyDescent="0.3">
      <c r="A63" s="311"/>
      <c r="B63" s="311"/>
      <c r="C63" s="143"/>
      <c r="D63" s="256"/>
      <c r="E63" s="256"/>
      <c r="F63" s="256"/>
      <c r="G63" s="256"/>
      <c r="H63" s="331"/>
    </row>
  </sheetData>
  <protectedRanges>
    <protectedRange sqref="F51:F59" name="Range1_3"/>
    <protectedRange sqref="F62" name="Range1_1_1_1"/>
  </protectedRanges>
  <pageMargins left="0.70866141732283472" right="0.70866141732283472" top="0.74803149606299213" bottom="0.74803149606299213" header="0.31496062992125984" footer="0.31496062992125984"/>
  <pageSetup paperSize="9" scale="59" fitToHeight="100" orientation="portrait" r:id="rId1"/>
  <colBreaks count="2" manualBreakCount="2">
    <brk id="3" max="126" man="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2:L200"/>
  <sheetViews>
    <sheetView topLeftCell="B31" zoomScaleNormal="100" zoomScaleSheetLayoutView="70" workbookViewId="0">
      <selection activeCell="G4" sqref="G4"/>
    </sheetView>
  </sheetViews>
  <sheetFormatPr defaultColWidth="2.44140625" defaultRowHeight="13.8" x14ac:dyDescent="0.3"/>
  <cols>
    <col min="1" max="1" width="2.33203125" style="1" bestFit="1" customWidth="1"/>
    <col min="2" max="2" width="7" style="16" bestFit="1" customWidth="1"/>
    <col min="3" max="3" width="47.6640625" style="13" customWidth="1"/>
    <col min="4" max="4" width="9.6640625" style="14" customWidth="1"/>
    <col min="5" max="5" width="10" style="6" customWidth="1"/>
    <col min="6" max="6" width="11.33203125" style="7" bestFit="1" customWidth="1"/>
    <col min="7" max="7" width="14.44140625" style="15" customWidth="1"/>
    <col min="8" max="8" width="9.109375" style="71" customWidth="1"/>
    <col min="9" max="13" width="9.109375" style="8" customWidth="1"/>
    <col min="14" max="16384" width="2.44140625" style="8"/>
  </cols>
  <sheetData>
    <row r="2" spans="1:10" x14ac:dyDescent="0.3">
      <c r="A2" s="190"/>
      <c r="D2" s="191" t="s">
        <v>79</v>
      </c>
      <c r="E2" s="192" t="s">
        <v>336</v>
      </c>
      <c r="F2" s="22"/>
      <c r="G2" s="23"/>
    </row>
    <row r="3" spans="1:10" x14ac:dyDescent="0.3">
      <c r="A3" s="190"/>
      <c r="D3" s="191" t="s">
        <v>80</v>
      </c>
      <c r="E3" s="192" t="s">
        <v>337</v>
      </c>
      <c r="F3" s="59"/>
      <c r="G3" s="119"/>
    </row>
    <row r="4" spans="1:10" x14ac:dyDescent="0.3">
      <c r="B4" s="147"/>
      <c r="D4" s="148"/>
      <c r="E4" s="80"/>
      <c r="F4" s="59"/>
      <c r="G4" s="149" t="s">
        <v>360</v>
      </c>
    </row>
    <row r="5" spans="1:10" ht="12" customHeight="1" x14ac:dyDescent="0.3">
      <c r="B5" s="25"/>
      <c r="C5" s="26"/>
      <c r="D5" s="27"/>
      <c r="E5" s="28"/>
      <c r="F5" s="28"/>
      <c r="G5" s="29"/>
    </row>
    <row r="6" spans="1:10" s="9" customFormat="1" ht="12" customHeight="1" x14ac:dyDescent="0.3">
      <c r="A6" s="1"/>
      <c r="B6" s="30"/>
      <c r="C6" s="31"/>
      <c r="D6" s="32"/>
      <c r="E6" s="33"/>
      <c r="F6" s="34"/>
      <c r="G6" s="35"/>
      <c r="H6" s="32"/>
      <c r="I6" s="21"/>
      <c r="J6" s="20"/>
    </row>
    <row r="7" spans="1:10" s="10" customFormat="1" ht="12" customHeight="1" x14ac:dyDescent="0.3">
      <c r="A7" s="36"/>
      <c r="B7" s="37"/>
      <c r="C7" s="38"/>
      <c r="D7" s="39"/>
      <c r="E7" s="40"/>
      <c r="F7" s="40"/>
      <c r="G7" s="41"/>
      <c r="H7" s="36"/>
      <c r="I7" s="21"/>
    </row>
    <row r="8" spans="1:10" s="11" customFormat="1" ht="12" customHeight="1" x14ac:dyDescent="0.3">
      <c r="A8" s="36"/>
      <c r="B8" s="42"/>
      <c r="C8" s="43"/>
      <c r="D8" s="44"/>
      <c r="E8" s="45"/>
      <c r="F8" s="45"/>
      <c r="G8" s="46"/>
      <c r="H8" s="14"/>
      <c r="I8" s="19"/>
    </row>
    <row r="9" spans="1:10" s="11" customFormat="1" ht="12" customHeight="1" x14ac:dyDescent="0.3">
      <c r="A9" s="36"/>
      <c r="B9" s="47"/>
      <c r="C9" s="48"/>
      <c r="D9" s="49"/>
      <c r="E9" s="50"/>
      <c r="F9" s="50"/>
      <c r="G9" s="51"/>
      <c r="H9" s="14"/>
      <c r="I9" s="19"/>
    </row>
    <row r="10" spans="1:10" s="11" customFormat="1" ht="12" customHeight="1" x14ac:dyDescent="0.3">
      <c r="A10" s="36"/>
      <c r="B10" s="52"/>
      <c r="C10" s="53"/>
      <c r="D10" s="39"/>
      <c r="E10" s="40"/>
      <c r="F10" s="40"/>
      <c r="G10" s="41"/>
      <c r="H10" s="14"/>
      <c r="I10" s="18"/>
    </row>
    <row r="11" spans="1:10" s="11" customFormat="1" ht="12" customHeight="1" x14ac:dyDescent="0.3">
      <c r="A11" s="36"/>
      <c r="B11" s="54"/>
      <c r="C11" s="43"/>
      <c r="D11" s="55"/>
      <c r="E11" s="45"/>
      <c r="F11" s="45"/>
      <c r="G11" s="46"/>
      <c r="H11" s="14"/>
      <c r="I11" s="18"/>
    </row>
    <row r="12" spans="1:10" s="12" customFormat="1" x14ac:dyDescent="0.3">
      <c r="A12" s="36"/>
      <c r="B12" s="61"/>
      <c r="C12" s="53"/>
      <c r="D12" s="39"/>
      <c r="E12" s="40"/>
      <c r="F12" s="40"/>
      <c r="G12" s="41"/>
      <c r="H12" s="14"/>
    </row>
    <row r="13" spans="1:10" s="12" customFormat="1" x14ac:dyDescent="0.3">
      <c r="A13" s="36"/>
      <c r="B13" s="58"/>
      <c r="C13" s="43"/>
      <c r="D13" s="45"/>
      <c r="E13" s="45"/>
      <c r="F13" s="45"/>
      <c r="G13" s="46"/>
      <c r="H13" s="14"/>
    </row>
    <row r="14" spans="1:10" s="12" customFormat="1" x14ac:dyDescent="0.3">
      <c r="A14" s="36"/>
      <c r="B14" s="56"/>
      <c r="C14" s="48"/>
      <c r="D14" s="59"/>
      <c r="E14" s="59"/>
      <c r="F14" s="59"/>
      <c r="G14" s="60"/>
      <c r="H14" s="14"/>
    </row>
    <row r="15" spans="1:10" s="3" customFormat="1" x14ac:dyDescent="0.3">
      <c r="A15" s="1"/>
      <c r="B15" s="62"/>
      <c r="C15" s="63" t="s">
        <v>338</v>
      </c>
      <c r="D15" s="63"/>
      <c r="E15" s="64"/>
      <c r="F15" s="64"/>
      <c r="G15" s="65"/>
      <c r="H15" s="71"/>
    </row>
    <row r="16" spans="1:10" s="12" customFormat="1" x14ac:dyDescent="0.3">
      <c r="A16" s="36"/>
      <c r="B16" s="56"/>
      <c r="C16" s="63"/>
      <c r="D16" s="63"/>
      <c r="E16" s="64"/>
      <c r="F16" s="64"/>
      <c r="G16" s="60"/>
      <c r="H16" s="14"/>
    </row>
    <row r="17" spans="1:8" s="3" customFormat="1" x14ac:dyDescent="0.3">
      <c r="A17" s="1"/>
      <c r="B17" s="47"/>
      <c r="C17" s="66"/>
      <c r="D17" s="67"/>
      <c r="E17" s="68"/>
      <c r="F17" s="68"/>
      <c r="G17" s="69"/>
      <c r="H17" s="71"/>
    </row>
    <row r="18" spans="1:8" s="3" customFormat="1" x14ac:dyDescent="0.3">
      <c r="A18" s="1"/>
      <c r="B18" s="47"/>
      <c r="C18" s="66"/>
      <c r="D18" s="67"/>
      <c r="E18" s="68"/>
      <c r="F18" s="68"/>
      <c r="G18" s="69"/>
      <c r="H18" s="71"/>
    </row>
    <row r="19" spans="1:8" ht="136.19999999999999" customHeight="1" x14ac:dyDescent="0.3">
      <c r="A19" s="70"/>
      <c r="B19" s="71"/>
      <c r="C19" s="72" t="s">
        <v>63</v>
      </c>
      <c r="D19" s="72"/>
      <c r="E19" s="73"/>
      <c r="F19" s="73"/>
      <c r="G19" s="74"/>
    </row>
    <row r="20" spans="1:8" s="3" customFormat="1" x14ac:dyDescent="0.3">
      <c r="A20" s="1"/>
      <c r="B20" s="75"/>
      <c r="C20" s="76"/>
      <c r="D20" s="77"/>
      <c r="E20" s="78"/>
      <c r="F20" s="78"/>
      <c r="G20" s="79"/>
      <c r="H20" s="71"/>
    </row>
    <row r="21" spans="1:8" s="3" customFormat="1" x14ac:dyDescent="0.3">
      <c r="A21" s="1"/>
      <c r="B21" s="75"/>
      <c r="C21" s="76"/>
      <c r="D21" s="77"/>
      <c r="E21" s="78"/>
      <c r="F21" s="78"/>
      <c r="G21" s="79"/>
      <c r="H21" s="71"/>
    </row>
    <row r="22" spans="1:8" s="3" customFormat="1" x14ac:dyDescent="0.3">
      <c r="A22" s="1"/>
      <c r="B22" s="75"/>
      <c r="C22" s="76"/>
      <c r="D22" s="77"/>
      <c r="E22" s="78"/>
      <c r="F22" s="78"/>
      <c r="G22" s="79"/>
      <c r="H22" s="71"/>
    </row>
    <row r="23" spans="1:8" s="3" customFormat="1" x14ac:dyDescent="0.3">
      <c r="A23" s="1"/>
      <c r="B23" s="75"/>
      <c r="C23" s="76"/>
      <c r="D23" s="77"/>
      <c r="E23" s="78"/>
      <c r="F23" s="78"/>
      <c r="G23" s="79"/>
      <c r="H23" s="71"/>
    </row>
    <row r="24" spans="1:8" s="3" customFormat="1" x14ac:dyDescent="0.3">
      <c r="A24" s="1"/>
      <c r="B24" s="75"/>
      <c r="C24" s="76"/>
      <c r="D24" s="77"/>
      <c r="E24" s="78"/>
      <c r="F24" s="78"/>
      <c r="G24" s="79"/>
      <c r="H24" s="71"/>
    </row>
    <row r="25" spans="1:8" s="265" customFormat="1" ht="16.2" thickBot="1" x14ac:dyDescent="0.35">
      <c r="A25" s="257"/>
      <c r="B25" s="258"/>
      <c r="C25" s="259" t="s">
        <v>48</v>
      </c>
      <c r="D25" s="260"/>
      <c r="E25" s="261"/>
      <c r="F25" s="262"/>
      <c r="G25" s="263"/>
      <c r="H25" s="263"/>
    </row>
    <row r="26" spans="1:8" s="265" customFormat="1" ht="12.75" customHeight="1" x14ac:dyDescent="0.3">
      <c r="A26" s="257"/>
      <c r="B26" s="266"/>
      <c r="C26" s="267"/>
      <c r="D26" s="268"/>
      <c r="E26" s="269"/>
      <c r="F26" s="270"/>
      <c r="G26" s="271"/>
      <c r="H26" s="264"/>
    </row>
    <row r="27" spans="1:8" s="265" customFormat="1" ht="18" customHeight="1" x14ac:dyDescent="0.3">
      <c r="A27" s="257"/>
      <c r="B27" s="272" t="s">
        <v>22</v>
      </c>
      <c r="C27" s="273" t="s">
        <v>328</v>
      </c>
      <c r="D27" s="274"/>
      <c r="E27" s="269"/>
      <c r="F27" s="270"/>
      <c r="G27" s="271"/>
      <c r="H27" s="264"/>
    </row>
    <row r="28" spans="1:8" s="265" customFormat="1" ht="18" customHeight="1" x14ac:dyDescent="0.3">
      <c r="A28" s="257"/>
      <c r="B28" s="272">
        <v>1</v>
      </c>
      <c r="C28" s="273" t="s">
        <v>325</v>
      </c>
      <c r="D28" s="275"/>
      <c r="E28" s="269"/>
      <c r="F28" s="270"/>
      <c r="G28" s="209">
        <f>G108</f>
        <v>0</v>
      </c>
      <c r="H28" s="264" t="s">
        <v>332</v>
      </c>
    </row>
    <row r="29" spans="1:8" s="265" customFormat="1" ht="18" customHeight="1" x14ac:dyDescent="0.3">
      <c r="A29" s="257"/>
      <c r="B29" s="272">
        <v>2</v>
      </c>
      <c r="C29" s="273" t="s">
        <v>61</v>
      </c>
      <c r="D29" s="275"/>
      <c r="E29" s="269"/>
      <c r="F29" s="270"/>
      <c r="G29" s="209">
        <f>G132</f>
        <v>0</v>
      </c>
      <c r="H29" s="264" t="s">
        <v>332</v>
      </c>
    </row>
    <row r="30" spans="1:8" s="265" customFormat="1" ht="18" customHeight="1" x14ac:dyDescent="0.3">
      <c r="A30" s="257"/>
      <c r="B30" s="272">
        <v>3</v>
      </c>
      <c r="C30" s="273" t="s">
        <v>150</v>
      </c>
      <c r="D30" s="275"/>
      <c r="E30" s="269"/>
      <c r="F30" s="270"/>
      <c r="G30" s="209">
        <f>G179</f>
        <v>0</v>
      </c>
      <c r="H30" s="264" t="s">
        <v>332</v>
      </c>
    </row>
    <row r="31" spans="1:8" s="265" customFormat="1" ht="18" customHeight="1" x14ac:dyDescent="0.3">
      <c r="A31" s="257"/>
      <c r="B31" s="272">
        <v>4</v>
      </c>
      <c r="C31" s="273" t="s">
        <v>156</v>
      </c>
      <c r="D31" s="275"/>
      <c r="E31" s="269"/>
      <c r="F31" s="270"/>
      <c r="G31" s="209">
        <f>G195</f>
        <v>0</v>
      </c>
      <c r="H31" s="264" t="s">
        <v>332</v>
      </c>
    </row>
    <row r="32" spans="1:8" s="265" customFormat="1" ht="18" customHeight="1" x14ac:dyDescent="0.3">
      <c r="A32" s="257"/>
      <c r="B32" s="272"/>
      <c r="C32" s="273"/>
      <c r="D32" s="275"/>
      <c r="E32" s="269"/>
      <c r="F32" s="270"/>
      <c r="G32" s="209"/>
      <c r="H32" s="264"/>
    </row>
    <row r="33" spans="1:12" s="265" customFormat="1" ht="18" customHeight="1" x14ac:dyDescent="0.3">
      <c r="A33" s="257"/>
      <c r="B33" s="272"/>
      <c r="C33" s="273"/>
      <c r="D33" s="275"/>
      <c r="E33" s="269"/>
      <c r="F33" s="270"/>
      <c r="G33" s="209"/>
      <c r="H33" s="264"/>
    </row>
    <row r="34" spans="1:12" s="265" customFormat="1" ht="18" customHeight="1" x14ac:dyDescent="0.3">
      <c r="A34" s="257"/>
      <c r="B34" s="272"/>
      <c r="C34" s="273"/>
      <c r="D34" s="275"/>
      <c r="E34" s="269"/>
      <c r="F34" s="270"/>
      <c r="G34" s="209"/>
      <c r="H34" s="264"/>
    </row>
    <row r="35" spans="1:12" s="265" customFormat="1" ht="18" customHeight="1" x14ac:dyDescent="0.3">
      <c r="A35" s="257"/>
      <c r="B35" s="272"/>
      <c r="C35" s="273"/>
      <c r="D35" s="275"/>
      <c r="E35" s="269"/>
      <c r="F35" s="270"/>
      <c r="G35" s="209"/>
      <c r="H35" s="264"/>
    </row>
    <row r="36" spans="1:12" s="265" customFormat="1" ht="18" customHeight="1" x14ac:dyDescent="0.3">
      <c r="A36" s="257"/>
      <c r="B36" s="272"/>
      <c r="C36" s="273"/>
      <c r="D36" s="275"/>
      <c r="E36" s="269"/>
      <c r="F36" s="270"/>
      <c r="G36" s="209"/>
      <c r="H36" s="264"/>
    </row>
    <row r="37" spans="1:12" s="265" customFormat="1" ht="12.75" customHeight="1" x14ac:dyDescent="0.3">
      <c r="A37" s="257"/>
      <c r="B37" s="264"/>
      <c r="C37" s="276"/>
      <c r="D37" s="277"/>
      <c r="E37" s="269"/>
      <c r="F37" s="270"/>
      <c r="G37" s="209"/>
      <c r="H37" s="264"/>
    </row>
    <row r="38" spans="1:12" s="265" customFormat="1" ht="15.6" x14ac:dyDescent="0.3">
      <c r="A38" s="257"/>
      <c r="B38" s="278" t="s">
        <v>22</v>
      </c>
      <c r="C38" s="279" t="s">
        <v>329</v>
      </c>
      <c r="D38" s="280"/>
      <c r="E38" s="281"/>
      <c r="F38" s="282"/>
      <c r="G38" s="283">
        <f>SUM(G28:G37)</f>
        <v>0</v>
      </c>
      <c r="H38" s="303" t="s">
        <v>332</v>
      </c>
    </row>
    <row r="39" spans="1:12" s="265" customFormat="1" ht="15.6" x14ac:dyDescent="0.3">
      <c r="A39" s="257"/>
      <c r="B39" s="284"/>
      <c r="C39" s="285"/>
      <c r="D39" s="275"/>
      <c r="E39" s="269"/>
      <c r="F39" s="270"/>
      <c r="G39" s="209"/>
      <c r="H39" s="264"/>
    </row>
    <row r="40" spans="1:12" s="265" customFormat="1" ht="15.6" x14ac:dyDescent="0.3">
      <c r="A40" s="257"/>
      <c r="B40" s="266"/>
      <c r="C40" s="286"/>
      <c r="D40" s="266"/>
      <c r="E40" s="287"/>
      <c r="F40" s="270"/>
      <c r="G40" s="209"/>
      <c r="H40" s="264"/>
      <c r="L40" s="288"/>
    </row>
    <row r="41" spans="1:12" s="265" customFormat="1" ht="15.6" x14ac:dyDescent="0.3">
      <c r="A41" s="257"/>
      <c r="B41" s="289"/>
      <c r="C41" s="290" t="str">
        <f>C25</f>
        <v>REKAPITULACIJA</v>
      </c>
      <c r="D41" s="278" t="s">
        <v>23</v>
      </c>
      <c r="E41" s="291"/>
      <c r="F41" s="291"/>
      <c r="G41" s="283">
        <f>G38</f>
        <v>0</v>
      </c>
      <c r="H41" s="303" t="s">
        <v>332</v>
      </c>
    </row>
    <row r="42" spans="1:12" s="265" customFormat="1" ht="15.6" x14ac:dyDescent="0.3">
      <c r="A42" s="257"/>
      <c r="B42" s="292"/>
      <c r="C42" s="293"/>
      <c r="D42" s="294"/>
      <c r="E42" s="295"/>
      <c r="F42" s="296"/>
      <c r="G42" s="297"/>
      <c r="H42" s="264"/>
    </row>
    <row r="43" spans="1:12" s="265" customFormat="1" ht="15.6" x14ac:dyDescent="0.3">
      <c r="A43" s="257"/>
      <c r="B43" s="298"/>
      <c r="C43" s="299" t="s">
        <v>3</v>
      </c>
      <c r="D43" s="300">
        <v>0.25</v>
      </c>
      <c r="E43" s="269"/>
      <c r="F43" s="270"/>
      <c r="G43" s="209">
        <f>G41/4</f>
        <v>0</v>
      </c>
      <c r="H43" s="264" t="s">
        <v>332</v>
      </c>
    </row>
    <row r="44" spans="1:12" s="265" customFormat="1" ht="15.6" x14ac:dyDescent="0.3">
      <c r="A44" s="257"/>
      <c r="B44" s="298"/>
      <c r="C44" s="301"/>
      <c r="D44" s="207"/>
      <c r="E44" s="270"/>
      <c r="F44" s="208"/>
      <c r="G44" s="302"/>
      <c r="H44" s="264"/>
    </row>
    <row r="45" spans="1:12" s="265" customFormat="1" ht="15.6" x14ac:dyDescent="0.3">
      <c r="A45" s="257"/>
      <c r="B45" s="289"/>
      <c r="C45" s="290" t="str">
        <f>C25</f>
        <v>REKAPITULACIJA</v>
      </c>
      <c r="D45" s="383" t="s">
        <v>21</v>
      </c>
      <c r="E45" s="383"/>
      <c r="F45" s="291"/>
      <c r="G45" s="283">
        <f>G41+G43</f>
        <v>0</v>
      </c>
      <c r="H45" s="303" t="s">
        <v>332</v>
      </c>
    </row>
    <row r="60" spans="2:7" ht="14.4" thickBot="1" x14ac:dyDescent="0.35"/>
    <row r="61" spans="2:7" ht="14.4" thickBot="1" x14ac:dyDescent="0.35">
      <c r="B61" s="89" t="s">
        <v>24</v>
      </c>
      <c r="C61" s="90" t="s">
        <v>25</v>
      </c>
      <c r="D61" s="91" t="s">
        <v>26</v>
      </c>
      <c r="E61" s="92" t="s">
        <v>27</v>
      </c>
      <c r="F61" s="92" t="s">
        <v>28</v>
      </c>
      <c r="G61" s="93" t="s">
        <v>29</v>
      </c>
    </row>
    <row r="62" spans="2:7" x14ac:dyDescent="0.3">
      <c r="B62" s="14"/>
      <c r="C62" s="4"/>
      <c r="D62" s="5"/>
    </row>
    <row r="63" spans="2:7" x14ac:dyDescent="0.3">
      <c r="B63" s="86" t="s">
        <v>81</v>
      </c>
      <c r="C63" s="87" t="s">
        <v>339</v>
      </c>
      <c r="D63" s="94"/>
      <c r="E63" s="84"/>
      <c r="F63" s="88"/>
      <c r="G63" s="85"/>
    </row>
    <row r="64" spans="2:7" x14ac:dyDescent="0.3">
      <c r="B64" s="95"/>
      <c r="C64" s="96"/>
    </row>
    <row r="65" spans="2:7" x14ac:dyDescent="0.3">
      <c r="B65" s="95"/>
      <c r="C65" s="96" t="s">
        <v>78</v>
      </c>
    </row>
    <row r="66" spans="2:7" ht="144" customHeight="1" x14ac:dyDescent="0.3">
      <c r="B66" s="95"/>
      <c r="C66" s="210" t="s">
        <v>113</v>
      </c>
    </row>
    <row r="67" spans="2:7" ht="90.75" customHeight="1" x14ac:dyDescent="0.3">
      <c r="B67" s="95"/>
      <c r="C67" s="210" t="s">
        <v>359</v>
      </c>
    </row>
    <row r="68" spans="2:7" ht="42.6" customHeight="1" x14ac:dyDescent="0.3">
      <c r="B68" s="95"/>
      <c r="C68" s="210" t="s">
        <v>327</v>
      </c>
    </row>
    <row r="69" spans="2:7" x14ac:dyDescent="0.3">
      <c r="B69" s="95"/>
      <c r="C69" s="231"/>
    </row>
    <row r="70" spans="2:7" x14ac:dyDescent="0.3">
      <c r="B70" s="97">
        <v>1</v>
      </c>
      <c r="C70" s="98" t="s">
        <v>340</v>
      </c>
      <c r="D70" s="99"/>
      <c r="E70" s="100"/>
      <c r="F70" s="101"/>
      <c r="G70" s="102"/>
    </row>
    <row r="71" spans="2:7" ht="15" customHeight="1" x14ac:dyDescent="0.3">
      <c r="B71" s="103"/>
      <c r="C71" s="231"/>
      <c r="D71" s="83"/>
      <c r="E71" s="104"/>
      <c r="F71" s="105"/>
      <c r="G71" s="106"/>
    </row>
    <row r="72" spans="2:7" ht="130.19999999999999" customHeight="1" x14ac:dyDescent="0.3">
      <c r="B72" s="103" t="s">
        <v>31</v>
      </c>
      <c r="C72" s="131" t="s">
        <v>116</v>
      </c>
    </row>
    <row r="73" spans="2:7" x14ac:dyDescent="0.3">
      <c r="B73" s="103"/>
      <c r="C73" s="131" t="s">
        <v>119</v>
      </c>
      <c r="D73" s="83" t="s">
        <v>44</v>
      </c>
      <c r="E73" s="104">
        <v>49.56</v>
      </c>
      <c r="F73" s="105"/>
      <c r="G73" s="106">
        <f>E73*F73</f>
        <v>0</v>
      </c>
    </row>
    <row r="74" spans="2:7" x14ac:dyDescent="0.3">
      <c r="B74" s="103"/>
      <c r="C74" s="231"/>
      <c r="D74" s="83"/>
      <c r="E74" s="104"/>
      <c r="F74" s="105"/>
      <c r="G74" s="106"/>
    </row>
    <row r="75" spans="2:7" ht="124.2" x14ac:dyDescent="0.3">
      <c r="B75" s="103" t="s">
        <v>32</v>
      </c>
      <c r="C75" s="131" t="s">
        <v>256</v>
      </c>
    </row>
    <row r="76" spans="2:7" x14ac:dyDescent="0.3">
      <c r="B76" s="103"/>
      <c r="C76" s="131" t="s">
        <v>119</v>
      </c>
      <c r="D76" s="83" t="s">
        <v>44</v>
      </c>
      <c r="E76" s="104">
        <f>'Tablica 2'!E23</f>
        <v>144.71599999999998</v>
      </c>
      <c r="F76" s="105"/>
      <c r="G76" s="106">
        <f>E76*F76</f>
        <v>0</v>
      </c>
    </row>
    <row r="77" spans="2:7" x14ac:dyDescent="0.3">
      <c r="B77" s="103"/>
      <c r="C77" s="231"/>
      <c r="D77" s="83"/>
      <c r="E77" s="104"/>
      <c r="F77" s="105"/>
      <c r="G77" s="106"/>
    </row>
    <row r="78" spans="2:7" ht="107.4" customHeight="1" x14ac:dyDescent="0.3">
      <c r="B78" s="103" t="s">
        <v>33</v>
      </c>
      <c r="C78" s="131" t="s">
        <v>276</v>
      </c>
    </row>
    <row r="79" spans="2:7" ht="27.75" customHeight="1" x14ac:dyDescent="0.3">
      <c r="B79" s="103"/>
      <c r="C79" s="240" t="s">
        <v>275</v>
      </c>
      <c r="D79" s="83" t="s">
        <v>30</v>
      </c>
      <c r="E79" s="104">
        <f>'Tablica 2'!G23</f>
        <v>6</v>
      </c>
      <c r="F79" s="105"/>
      <c r="G79" s="106">
        <f>E79*F79</f>
        <v>0</v>
      </c>
    </row>
    <row r="80" spans="2:7" x14ac:dyDescent="0.3">
      <c r="B80" s="103"/>
      <c r="C80" s="231"/>
      <c r="D80" s="83"/>
      <c r="E80" s="104"/>
      <c r="F80" s="105"/>
      <c r="G80" s="106"/>
    </row>
    <row r="81" spans="2:7" ht="130.94999999999999" customHeight="1" x14ac:dyDescent="0.3">
      <c r="B81" s="103" t="s">
        <v>49</v>
      </c>
      <c r="C81" s="131" t="s">
        <v>278</v>
      </c>
    </row>
    <row r="82" spans="2:7" x14ac:dyDescent="0.3">
      <c r="B82" s="103"/>
      <c r="C82" s="131" t="s">
        <v>120</v>
      </c>
      <c r="D82" s="83" t="s">
        <v>44</v>
      </c>
      <c r="E82" s="104">
        <f>'Tablica 2'!I23</f>
        <v>10.021000000000001</v>
      </c>
      <c r="F82" s="105"/>
      <c r="G82" s="106">
        <f>E82*F82</f>
        <v>0</v>
      </c>
    </row>
    <row r="83" spans="2:7" x14ac:dyDescent="0.3">
      <c r="B83" s="103"/>
      <c r="C83" s="131"/>
      <c r="D83" s="83"/>
      <c r="E83" s="104"/>
      <c r="F83" s="105"/>
      <c r="G83" s="106"/>
    </row>
    <row r="84" spans="2:7" ht="103.95" customHeight="1" x14ac:dyDescent="0.3">
      <c r="B84" s="103" t="s">
        <v>50</v>
      </c>
      <c r="C84" s="131" t="s">
        <v>276</v>
      </c>
    </row>
    <row r="85" spans="2:7" ht="24.75" customHeight="1" x14ac:dyDescent="0.3">
      <c r="B85" s="103"/>
      <c r="C85" s="240" t="s">
        <v>275</v>
      </c>
      <c r="D85" s="83" t="s">
        <v>30</v>
      </c>
      <c r="E85" s="104">
        <f>'Tablica 2'!H23</f>
        <v>160.54</v>
      </c>
      <c r="F85" s="105"/>
      <c r="G85" s="106">
        <f>E85*F85</f>
        <v>0</v>
      </c>
    </row>
    <row r="86" spans="2:7" x14ac:dyDescent="0.3">
      <c r="B86" s="103"/>
      <c r="C86" s="231"/>
      <c r="D86" s="83"/>
      <c r="E86" s="104"/>
      <c r="F86" s="105"/>
      <c r="G86" s="106"/>
    </row>
    <row r="87" spans="2:7" ht="133.94999999999999" customHeight="1" x14ac:dyDescent="0.3">
      <c r="B87" s="103" t="s">
        <v>51</v>
      </c>
      <c r="C87" s="131" t="s">
        <v>262</v>
      </c>
    </row>
    <row r="88" spans="2:7" x14ac:dyDescent="0.3">
      <c r="B88" s="103"/>
      <c r="C88" s="131" t="s">
        <v>120</v>
      </c>
      <c r="D88" s="83" t="s">
        <v>44</v>
      </c>
      <c r="E88" s="104">
        <f>'Tablica 2'!X23</f>
        <v>253.42350000000005</v>
      </c>
      <c r="F88" s="105"/>
      <c r="G88" s="106">
        <f>E88*F88</f>
        <v>0</v>
      </c>
    </row>
    <row r="89" spans="2:7" x14ac:dyDescent="0.3">
      <c r="B89" s="103"/>
      <c r="C89" s="231"/>
      <c r="D89" s="83"/>
      <c r="E89" s="104"/>
      <c r="F89" s="105"/>
      <c r="G89" s="106"/>
    </row>
    <row r="90" spans="2:7" ht="112.2" customHeight="1" x14ac:dyDescent="0.3">
      <c r="B90" s="133" t="s">
        <v>52</v>
      </c>
      <c r="C90" s="131" t="s">
        <v>121</v>
      </c>
      <c r="D90" s="107"/>
      <c r="E90" s="108"/>
      <c r="F90" s="122"/>
      <c r="G90" s="228"/>
    </row>
    <row r="91" spans="2:7" x14ac:dyDescent="0.3">
      <c r="B91" s="133"/>
      <c r="C91" s="131" t="s">
        <v>119</v>
      </c>
      <c r="D91" s="83" t="s">
        <v>44</v>
      </c>
      <c r="E91" s="104">
        <v>49.56</v>
      </c>
      <c r="F91" s="105"/>
      <c r="G91" s="106">
        <f>E91*F91</f>
        <v>0</v>
      </c>
    </row>
    <row r="92" spans="2:7" x14ac:dyDescent="0.3">
      <c r="B92" s="62"/>
      <c r="C92" s="229"/>
      <c r="D92" s="107"/>
      <c r="E92" s="108"/>
      <c r="F92" s="108"/>
      <c r="G92" s="109"/>
    </row>
    <row r="93" spans="2:7" ht="103.95" customHeight="1" x14ac:dyDescent="0.3">
      <c r="B93" s="133" t="s">
        <v>53</v>
      </c>
      <c r="C93" s="131" t="s">
        <v>258</v>
      </c>
      <c r="D93" s="107"/>
      <c r="E93" s="108"/>
      <c r="F93" s="122"/>
      <c r="G93" s="228"/>
    </row>
    <row r="94" spans="2:7" x14ac:dyDescent="0.3">
      <c r="B94" s="133"/>
      <c r="C94" s="131" t="s">
        <v>119</v>
      </c>
      <c r="D94" s="83" t="s">
        <v>44</v>
      </c>
      <c r="E94" s="104">
        <f>'Tablica 2'!M23</f>
        <v>144.71599999999998</v>
      </c>
      <c r="F94" s="105"/>
      <c r="G94" s="106">
        <f>E94*F94</f>
        <v>0</v>
      </c>
    </row>
    <row r="95" spans="2:7" x14ac:dyDescent="0.3">
      <c r="B95" s="62"/>
      <c r="C95" s="229"/>
      <c r="D95" s="107"/>
      <c r="E95" s="108"/>
      <c r="F95" s="108"/>
      <c r="G95" s="109"/>
    </row>
    <row r="96" spans="2:7" ht="117.6" customHeight="1" x14ac:dyDescent="0.3">
      <c r="B96" s="133" t="s">
        <v>260</v>
      </c>
      <c r="C96" s="131" t="s">
        <v>265</v>
      </c>
      <c r="D96" s="107"/>
      <c r="E96" s="108"/>
      <c r="F96" s="122"/>
      <c r="G96" s="228"/>
    </row>
    <row r="97" spans="2:7" x14ac:dyDescent="0.3">
      <c r="B97" s="133"/>
      <c r="C97" s="131" t="s">
        <v>120</v>
      </c>
      <c r="D97" s="83" t="s">
        <v>44</v>
      </c>
      <c r="E97" s="104">
        <f>'Tablica 2'!Q23</f>
        <v>253.42350000000005</v>
      </c>
      <c r="F97" s="105"/>
      <c r="G97" s="106">
        <f>E97*F97</f>
        <v>0</v>
      </c>
    </row>
    <row r="98" spans="2:7" x14ac:dyDescent="0.3">
      <c r="B98" s="62"/>
      <c r="C98" s="232"/>
      <c r="D98" s="107"/>
      <c r="E98" s="108"/>
      <c r="F98" s="108"/>
      <c r="G98" s="109"/>
    </row>
    <row r="99" spans="2:7" ht="116.4" customHeight="1" x14ac:dyDescent="0.3">
      <c r="B99" s="133" t="s">
        <v>261</v>
      </c>
      <c r="C99" s="131" t="s">
        <v>285</v>
      </c>
      <c r="D99" s="107"/>
      <c r="E99" s="108"/>
      <c r="F99" s="122"/>
      <c r="G99" s="228"/>
    </row>
    <row r="100" spans="2:7" x14ac:dyDescent="0.3">
      <c r="B100" s="133"/>
      <c r="C100" s="131" t="s">
        <v>119</v>
      </c>
      <c r="D100" s="83" t="s">
        <v>44</v>
      </c>
      <c r="E100" s="104">
        <f>'Tablica 2'!S23</f>
        <v>37.103499999999997</v>
      </c>
      <c r="F100" s="105"/>
      <c r="G100" s="106">
        <f>E100*F100</f>
        <v>0</v>
      </c>
    </row>
    <row r="101" spans="2:7" x14ac:dyDescent="0.3">
      <c r="B101" s="62"/>
      <c r="C101" s="232"/>
      <c r="D101" s="107"/>
      <c r="E101" s="108"/>
      <c r="F101" s="108"/>
      <c r="G101" s="109"/>
    </row>
    <row r="102" spans="2:7" ht="124.2" x14ac:dyDescent="0.3">
      <c r="B102" s="133" t="s">
        <v>263</v>
      </c>
      <c r="C102" s="131" t="s">
        <v>291</v>
      </c>
      <c r="D102" s="108"/>
      <c r="E102" s="108"/>
      <c r="F102" s="108"/>
      <c r="G102" s="108"/>
    </row>
    <row r="103" spans="2:7" x14ac:dyDescent="0.3">
      <c r="B103" s="108"/>
      <c r="C103" s="131" t="s">
        <v>120</v>
      </c>
      <c r="D103" s="108" t="s">
        <v>44</v>
      </c>
      <c r="E103" s="108">
        <f>'Tablica 2'!T23</f>
        <v>5.8630000000000004</v>
      </c>
      <c r="F103" s="108"/>
      <c r="G103" s="108">
        <f>E103*F103</f>
        <v>0</v>
      </c>
    </row>
    <row r="104" spans="2:7" x14ac:dyDescent="0.3">
      <c r="B104" s="108"/>
      <c r="C104" s="108"/>
      <c r="D104" s="108"/>
      <c r="E104" s="108"/>
      <c r="F104" s="108"/>
      <c r="G104" s="108"/>
    </row>
    <row r="105" spans="2:7" ht="102.75" customHeight="1" x14ac:dyDescent="0.3">
      <c r="B105" s="133" t="s">
        <v>266</v>
      </c>
      <c r="C105" s="131" t="s">
        <v>296</v>
      </c>
      <c r="D105" s="107"/>
      <c r="E105" s="108"/>
      <c r="F105" s="122"/>
      <c r="G105" s="228"/>
    </row>
    <row r="106" spans="2:7" ht="24.75" customHeight="1" x14ac:dyDescent="0.3">
      <c r="B106" s="133"/>
      <c r="C106" s="239" t="s">
        <v>275</v>
      </c>
      <c r="D106" s="83" t="s">
        <v>30</v>
      </c>
      <c r="E106" s="104">
        <f>'Tablica 2'!V23</f>
        <v>63.48</v>
      </c>
      <c r="F106" s="105"/>
      <c r="G106" s="106">
        <f>E106*F106</f>
        <v>0</v>
      </c>
    </row>
    <row r="107" spans="2:7" ht="16.95" customHeight="1" x14ac:dyDescent="0.3">
      <c r="B107" s="133"/>
      <c r="C107" s="239"/>
      <c r="D107" s="83"/>
      <c r="E107" s="104"/>
      <c r="F107" s="105"/>
      <c r="G107" s="106"/>
    </row>
    <row r="108" spans="2:7" x14ac:dyDescent="0.3">
      <c r="B108" s="230">
        <f>B70</f>
        <v>1</v>
      </c>
      <c r="C108" s="111" t="s">
        <v>341</v>
      </c>
      <c r="D108" s="112"/>
      <c r="E108" s="113"/>
      <c r="F108" s="114"/>
      <c r="G108" s="115">
        <f>SUM(G73:G106)</f>
        <v>0</v>
      </c>
    </row>
    <row r="109" spans="2:7" x14ac:dyDescent="0.3">
      <c r="B109" s="116"/>
      <c r="C109" s="117"/>
      <c r="D109" s="67"/>
      <c r="F109" s="118"/>
      <c r="G109" s="69"/>
    </row>
    <row r="110" spans="2:7" x14ac:dyDescent="0.3">
      <c r="F110" s="110"/>
    </row>
    <row r="111" spans="2:7" x14ac:dyDescent="0.3">
      <c r="B111" s="97">
        <v>2</v>
      </c>
      <c r="C111" s="98" t="s">
        <v>43</v>
      </c>
      <c r="D111" s="52"/>
      <c r="E111" s="40"/>
      <c r="F111" s="120"/>
      <c r="G111" s="121"/>
    </row>
    <row r="112" spans="2:7" x14ac:dyDescent="0.3">
      <c r="B112" s="124"/>
      <c r="C112" s="96"/>
      <c r="D112" s="81"/>
      <c r="E112" s="59"/>
      <c r="F112" s="118"/>
      <c r="G112" s="82"/>
    </row>
    <row r="113" spans="2:7" ht="156.6" customHeight="1" x14ac:dyDescent="0.3">
      <c r="B113" s="133" t="s">
        <v>34</v>
      </c>
      <c r="C113" s="137" t="s">
        <v>142</v>
      </c>
      <c r="D113" s="107"/>
      <c r="E113" s="108"/>
      <c r="F113" s="122"/>
      <c r="G113" s="109"/>
    </row>
    <row r="114" spans="2:7" ht="17.399999999999999" customHeight="1" x14ac:dyDescent="0.3">
      <c r="B114" s="130"/>
      <c r="C114" s="131" t="s">
        <v>119</v>
      </c>
      <c r="D114" s="107" t="s">
        <v>44</v>
      </c>
      <c r="E114" s="108">
        <v>49.56</v>
      </c>
      <c r="F114" s="122"/>
      <c r="G114" s="109">
        <f>E114*F114</f>
        <v>0</v>
      </c>
    </row>
    <row r="115" spans="2:7" x14ac:dyDescent="0.3">
      <c r="B115" s="130"/>
      <c r="C115" s="138"/>
      <c r="D115" s="107"/>
      <c r="E115" s="108"/>
      <c r="F115" s="122"/>
      <c r="G115" s="109"/>
    </row>
    <row r="116" spans="2:7" ht="151.80000000000001" x14ac:dyDescent="0.3">
      <c r="B116" s="233" t="s">
        <v>62</v>
      </c>
      <c r="C116" s="234" t="s">
        <v>300</v>
      </c>
      <c r="D116" s="105"/>
      <c r="E116" s="105"/>
      <c r="F116" s="105"/>
      <c r="G116" s="105"/>
    </row>
    <row r="117" spans="2:7" x14ac:dyDescent="0.3">
      <c r="B117" s="105"/>
      <c r="C117" s="235" t="s">
        <v>119</v>
      </c>
      <c r="D117" s="105" t="s">
        <v>44</v>
      </c>
      <c r="E117" s="104">
        <f>'Tablica 2'!Z23</f>
        <v>144.71599999999998</v>
      </c>
      <c r="F117" s="105"/>
      <c r="G117" s="104">
        <f>E117*F117</f>
        <v>0</v>
      </c>
    </row>
    <row r="118" spans="2:7" x14ac:dyDescent="0.3">
      <c r="B118" s="105"/>
      <c r="C118" s="105"/>
      <c r="D118" s="105"/>
      <c r="E118" s="105"/>
      <c r="F118" s="105"/>
      <c r="G118" s="105"/>
    </row>
    <row r="119" spans="2:7" ht="124.2" x14ac:dyDescent="0.3">
      <c r="B119" s="133" t="s">
        <v>82</v>
      </c>
      <c r="C119" s="142" t="s">
        <v>126</v>
      </c>
      <c r="D119" s="107"/>
      <c r="E119" s="108"/>
      <c r="F119" s="122"/>
      <c r="G119" s="109"/>
    </row>
    <row r="120" spans="2:7" x14ac:dyDescent="0.3">
      <c r="B120" s="130"/>
      <c r="C120" s="131" t="s">
        <v>124</v>
      </c>
      <c r="D120" s="107" t="s">
        <v>44</v>
      </c>
      <c r="E120" s="108">
        <f>'Tablica 2'!AE23</f>
        <v>253.42350000000005</v>
      </c>
      <c r="F120" s="122"/>
      <c r="G120" s="109">
        <f>E120*F120</f>
        <v>0</v>
      </c>
    </row>
    <row r="121" spans="2:7" x14ac:dyDescent="0.3">
      <c r="B121" s="133"/>
      <c r="C121" s="241"/>
      <c r="D121" s="133"/>
      <c r="E121" s="242"/>
      <c r="F121" s="242"/>
      <c r="G121" s="243"/>
    </row>
    <row r="122" spans="2:7" ht="151.80000000000001" x14ac:dyDescent="0.3">
      <c r="B122" s="133" t="s">
        <v>83</v>
      </c>
      <c r="C122" s="131" t="s">
        <v>298</v>
      </c>
      <c r="D122" s="131"/>
      <c r="E122" s="131"/>
      <c r="F122" s="131"/>
      <c r="G122" s="131"/>
    </row>
    <row r="123" spans="2:7" x14ac:dyDescent="0.3">
      <c r="B123" s="133"/>
      <c r="C123" s="131" t="s">
        <v>119</v>
      </c>
      <c r="D123" s="107" t="s">
        <v>44</v>
      </c>
      <c r="E123" s="108">
        <v>49.56</v>
      </c>
      <c r="F123" s="122"/>
      <c r="G123" s="109">
        <f>E123*F123</f>
        <v>0</v>
      </c>
    </row>
    <row r="124" spans="2:7" x14ac:dyDescent="0.3">
      <c r="B124" s="133"/>
      <c r="C124" s="131"/>
      <c r="D124" s="131"/>
      <c r="E124" s="131"/>
      <c r="F124" s="131"/>
      <c r="G124" s="131"/>
    </row>
    <row r="125" spans="2:7" ht="151.80000000000001" x14ac:dyDescent="0.3">
      <c r="B125" s="133" t="s">
        <v>84</v>
      </c>
      <c r="C125" s="131" t="s">
        <v>299</v>
      </c>
      <c r="D125" s="131"/>
      <c r="E125" s="131"/>
      <c r="F125" s="131"/>
      <c r="G125" s="131"/>
    </row>
    <row r="126" spans="2:7" x14ac:dyDescent="0.3">
      <c r="B126" s="133"/>
      <c r="C126" s="131" t="s">
        <v>119</v>
      </c>
      <c r="D126" s="107" t="s">
        <v>44</v>
      </c>
      <c r="E126" s="108">
        <f>'Tablica 2'!AG23</f>
        <v>144.71599999999998</v>
      </c>
      <c r="F126" s="122"/>
      <c r="G126" s="109">
        <f>E126*F126</f>
        <v>0</v>
      </c>
    </row>
    <row r="127" spans="2:7" x14ac:dyDescent="0.3">
      <c r="B127" s="133"/>
      <c r="C127" s="131"/>
      <c r="D127" s="131"/>
      <c r="E127" s="131"/>
      <c r="F127" s="131"/>
      <c r="G127" s="131"/>
    </row>
    <row r="128" spans="2:7" ht="67.5" customHeight="1" x14ac:dyDescent="0.3">
      <c r="B128" s="133" t="s">
        <v>85</v>
      </c>
      <c r="C128" s="131" t="s">
        <v>333</v>
      </c>
      <c r="D128" s="107"/>
      <c r="E128" s="108"/>
      <c r="F128" s="122"/>
      <c r="G128" s="109"/>
    </row>
    <row r="129" spans="2:7" ht="54.75" customHeight="1" x14ac:dyDescent="0.3">
      <c r="B129" s="133"/>
      <c r="C129" s="131" t="s">
        <v>334</v>
      </c>
      <c r="D129" s="107"/>
      <c r="E129" s="108"/>
      <c r="F129" s="122"/>
      <c r="G129" s="109"/>
    </row>
    <row r="130" spans="2:7" ht="23.25" customHeight="1" x14ac:dyDescent="0.3">
      <c r="B130" s="133"/>
      <c r="C130" s="131" t="s">
        <v>335</v>
      </c>
      <c r="D130" s="107" t="s">
        <v>30</v>
      </c>
      <c r="E130" s="108">
        <v>20</v>
      </c>
      <c r="F130" s="122"/>
      <c r="G130" s="109">
        <f>E130*F130</f>
        <v>0</v>
      </c>
    </row>
    <row r="131" spans="2:7" ht="23.25" customHeight="1" x14ac:dyDescent="0.3">
      <c r="B131" s="133"/>
      <c r="C131" s="131"/>
      <c r="D131" s="107"/>
      <c r="E131" s="108"/>
      <c r="F131" s="122"/>
      <c r="G131" s="109"/>
    </row>
    <row r="132" spans="2:7" x14ac:dyDescent="0.3">
      <c r="B132" s="123">
        <v>2</v>
      </c>
      <c r="C132" s="111" t="s">
        <v>45</v>
      </c>
      <c r="D132" s="112"/>
      <c r="E132" s="113"/>
      <c r="F132" s="114"/>
      <c r="G132" s="115">
        <f>SUM(G113:G130)</f>
        <v>0</v>
      </c>
    </row>
    <row r="133" spans="2:7" x14ac:dyDescent="0.3">
      <c r="F133" s="110"/>
    </row>
    <row r="134" spans="2:7" x14ac:dyDescent="0.3">
      <c r="F134" s="110"/>
    </row>
    <row r="135" spans="2:7" x14ac:dyDescent="0.3">
      <c r="B135" s="97">
        <v>3</v>
      </c>
      <c r="C135" s="98" t="s">
        <v>149</v>
      </c>
      <c r="D135" s="52"/>
      <c r="E135" s="40"/>
      <c r="F135" s="120"/>
      <c r="G135" s="121"/>
    </row>
    <row r="136" spans="2:7" x14ac:dyDescent="0.3">
      <c r="B136" s="124"/>
      <c r="C136" s="96"/>
      <c r="D136" s="81"/>
      <c r="E136" s="59"/>
      <c r="F136" s="118"/>
      <c r="G136" s="82"/>
    </row>
    <row r="137" spans="2:7" ht="115.2" customHeight="1" x14ac:dyDescent="0.3">
      <c r="B137" s="236" t="s">
        <v>35</v>
      </c>
      <c r="C137" s="237" t="s">
        <v>129</v>
      </c>
      <c r="D137" s="81"/>
      <c r="E137" s="59"/>
      <c r="F137" s="118"/>
      <c r="G137" s="82"/>
    </row>
    <row r="138" spans="2:7" x14ac:dyDescent="0.3">
      <c r="B138" s="124"/>
      <c r="C138" s="131" t="s">
        <v>119</v>
      </c>
      <c r="D138" s="107" t="s">
        <v>44</v>
      </c>
      <c r="E138" s="108">
        <v>49.56</v>
      </c>
      <c r="F138" s="122"/>
      <c r="G138" s="109">
        <f>E138*F138</f>
        <v>0</v>
      </c>
    </row>
    <row r="139" spans="2:7" x14ac:dyDescent="0.3">
      <c r="B139" s="124"/>
      <c r="C139" s="96"/>
      <c r="D139" s="81"/>
      <c r="E139" s="59"/>
      <c r="F139" s="118"/>
      <c r="G139" s="82"/>
    </row>
    <row r="140" spans="2:7" ht="110.4" x14ac:dyDescent="0.3">
      <c r="B140" s="236" t="s">
        <v>36</v>
      </c>
      <c r="C140" s="237" t="s">
        <v>306</v>
      </c>
      <c r="D140" s="81"/>
      <c r="E140" s="59"/>
      <c r="F140" s="118"/>
      <c r="G140" s="82"/>
    </row>
    <row r="141" spans="2:7" x14ac:dyDescent="0.3">
      <c r="B141" s="124"/>
      <c r="C141" s="131" t="s">
        <v>119</v>
      </c>
      <c r="D141" s="107" t="s">
        <v>44</v>
      </c>
      <c r="E141" s="108">
        <f>'Tablica 2'!AM23</f>
        <v>144.71599999999998</v>
      </c>
      <c r="F141" s="122"/>
      <c r="G141" s="109">
        <f>E141*F141</f>
        <v>0</v>
      </c>
    </row>
    <row r="142" spans="2:7" x14ac:dyDescent="0.3">
      <c r="B142" s="124"/>
      <c r="C142" s="96"/>
      <c r="D142" s="81"/>
      <c r="E142" s="59"/>
      <c r="F142" s="118"/>
      <c r="G142" s="82"/>
    </row>
    <row r="143" spans="2:7" ht="104.25" customHeight="1" x14ac:dyDescent="0.3">
      <c r="B143" s="236" t="s">
        <v>37</v>
      </c>
      <c r="C143" s="237" t="s">
        <v>307</v>
      </c>
      <c r="D143" s="81"/>
      <c r="E143" s="59"/>
      <c r="F143" s="118"/>
      <c r="G143" s="82"/>
    </row>
    <row r="144" spans="2:7" ht="29.25" customHeight="1" x14ac:dyDescent="0.3">
      <c r="B144" s="124"/>
      <c r="C144" s="239" t="s">
        <v>330</v>
      </c>
      <c r="D144" s="107" t="s">
        <v>30</v>
      </c>
      <c r="E144" s="108">
        <f>'Tablica 2'!AP23</f>
        <v>6</v>
      </c>
      <c r="F144" s="122"/>
      <c r="G144" s="109">
        <f>E144*F144</f>
        <v>0</v>
      </c>
    </row>
    <row r="145" spans="2:7" ht="16.95" customHeight="1" x14ac:dyDescent="0.3">
      <c r="B145" s="124"/>
      <c r="C145" s="239"/>
      <c r="D145" s="107"/>
      <c r="E145" s="108"/>
      <c r="F145" s="122"/>
      <c r="G145" s="109"/>
    </row>
    <row r="146" spans="2:7" ht="124.2" x14ac:dyDescent="0.3">
      <c r="B146" s="236" t="s">
        <v>38</v>
      </c>
      <c r="C146" s="237" t="s">
        <v>310</v>
      </c>
      <c r="D146" s="81"/>
      <c r="E146" s="59"/>
      <c r="F146" s="118"/>
      <c r="G146" s="82"/>
    </row>
    <row r="147" spans="2:7" x14ac:dyDescent="0.3">
      <c r="B147" s="124"/>
      <c r="C147" s="131" t="s">
        <v>120</v>
      </c>
      <c r="D147" s="107" t="s">
        <v>44</v>
      </c>
      <c r="E147" s="108">
        <f>'Tablica 2'!AS23</f>
        <v>10.021000000000001</v>
      </c>
      <c r="F147" s="122"/>
      <c r="G147" s="109">
        <f>E147*F147</f>
        <v>0</v>
      </c>
    </row>
    <row r="148" spans="2:7" x14ac:dyDescent="0.3">
      <c r="B148" s="244"/>
      <c r="C148" s="245"/>
      <c r="D148" s="244"/>
      <c r="E148" s="246"/>
      <c r="F148" s="247"/>
      <c r="G148" s="248"/>
    </row>
    <row r="149" spans="2:7" ht="105.6" customHeight="1" x14ac:dyDescent="0.3">
      <c r="B149" s="236" t="s">
        <v>39</v>
      </c>
      <c r="C149" s="237" t="s">
        <v>307</v>
      </c>
      <c r="D149" s="81"/>
      <c r="E149" s="59"/>
      <c r="F149" s="118"/>
      <c r="G149" s="82"/>
    </row>
    <row r="150" spans="2:7" ht="27" customHeight="1" x14ac:dyDescent="0.3">
      <c r="B150" s="124"/>
      <c r="C150" s="239" t="s">
        <v>275</v>
      </c>
      <c r="D150" s="107" t="s">
        <v>30</v>
      </c>
      <c r="E150" s="108">
        <f>'Tablica 2'!AT23</f>
        <v>160.54</v>
      </c>
      <c r="F150" s="122"/>
      <c r="G150" s="109">
        <f>E150*F150</f>
        <v>0</v>
      </c>
    </row>
    <row r="151" spans="2:7" x14ac:dyDescent="0.3">
      <c r="B151" s="134"/>
      <c r="C151" s="237"/>
      <c r="D151" s="107"/>
      <c r="E151" s="107"/>
      <c r="F151" s="108"/>
      <c r="G151" s="132"/>
    </row>
    <row r="152" spans="2:7" ht="255.6" customHeight="1" x14ac:dyDescent="0.3">
      <c r="B152" s="236" t="s">
        <v>40</v>
      </c>
      <c r="C152" s="249" t="s">
        <v>331</v>
      </c>
      <c r="D152" s="81"/>
      <c r="E152" s="59"/>
      <c r="F152" s="118"/>
      <c r="G152" s="82"/>
    </row>
    <row r="153" spans="2:7" x14ac:dyDescent="0.3">
      <c r="B153" s="124"/>
      <c r="C153" s="131" t="s">
        <v>124</v>
      </c>
      <c r="D153" s="107" t="s">
        <v>44</v>
      </c>
      <c r="E153" s="108">
        <f>'Tablica 2'!AU23</f>
        <v>253.42350000000005</v>
      </c>
      <c r="F153" s="122"/>
      <c r="G153" s="109">
        <f>E153*F153</f>
        <v>0</v>
      </c>
    </row>
    <row r="154" spans="2:7" x14ac:dyDescent="0.3">
      <c r="B154" s="134"/>
      <c r="C154" s="237"/>
      <c r="D154" s="107"/>
      <c r="E154" s="107"/>
      <c r="F154" s="108"/>
      <c r="G154" s="132"/>
    </row>
    <row r="155" spans="2:7" ht="183" customHeight="1" x14ac:dyDescent="0.3">
      <c r="B155" s="134" t="s">
        <v>41</v>
      </c>
      <c r="C155" s="237" t="s">
        <v>151</v>
      </c>
      <c r="D155" s="107"/>
      <c r="E155" s="107"/>
      <c r="F155" s="108"/>
      <c r="G155" s="132"/>
    </row>
    <row r="156" spans="2:7" ht="15.6" customHeight="1" x14ac:dyDescent="0.3">
      <c r="B156" s="134"/>
      <c r="C156" s="135" t="s">
        <v>152</v>
      </c>
      <c r="D156" s="128" t="s">
        <v>44</v>
      </c>
      <c r="E156" s="108">
        <v>49.56</v>
      </c>
      <c r="F156" s="136"/>
      <c r="G156" s="127">
        <f>E156*F156</f>
        <v>0</v>
      </c>
    </row>
    <row r="157" spans="2:7" x14ac:dyDescent="0.3">
      <c r="B157" s="134"/>
      <c r="C157" s="237"/>
      <c r="D157" s="107"/>
      <c r="E157" s="107"/>
      <c r="F157" s="108"/>
      <c r="G157" s="132"/>
    </row>
    <row r="158" spans="2:7" ht="179.4" x14ac:dyDescent="0.3">
      <c r="B158" s="134" t="s">
        <v>57</v>
      </c>
      <c r="C158" s="237" t="s">
        <v>153</v>
      </c>
      <c r="D158" s="107"/>
      <c r="E158" s="107"/>
      <c r="F158" s="108"/>
      <c r="G158" s="132"/>
    </row>
    <row r="159" spans="2:7" x14ac:dyDescent="0.3">
      <c r="B159" s="134"/>
      <c r="C159" s="135" t="s">
        <v>152</v>
      </c>
      <c r="D159" s="128" t="s">
        <v>44</v>
      </c>
      <c r="E159" s="108">
        <f>'Tablica 2'!AW23</f>
        <v>144.71599999999998</v>
      </c>
      <c r="F159" s="136"/>
      <c r="G159" s="127">
        <f>E159*F159</f>
        <v>0</v>
      </c>
    </row>
    <row r="160" spans="2:7" x14ac:dyDescent="0.3">
      <c r="B160" s="134"/>
      <c r="C160" s="237"/>
      <c r="D160" s="107"/>
      <c r="E160" s="107"/>
      <c r="F160" s="108"/>
      <c r="G160" s="132"/>
    </row>
    <row r="161" spans="2:7" ht="168.6" customHeight="1" x14ac:dyDescent="0.3">
      <c r="B161" s="134" t="s">
        <v>47</v>
      </c>
      <c r="C161" s="237" t="s">
        <v>312</v>
      </c>
      <c r="D161" s="107"/>
      <c r="E161" s="107"/>
      <c r="F161" s="108"/>
      <c r="G161" s="132"/>
    </row>
    <row r="162" spans="2:7" ht="24" customHeight="1" x14ac:dyDescent="0.3">
      <c r="B162" s="134"/>
      <c r="C162" s="239" t="s">
        <v>275</v>
      </c>
      <c r="D162" s="107" t="s">
        <v>30</v>
      </c>
      <c r="E162" s="108">
        <f>'Tablica 2'!AZ23</f>
        <v>6</v>
      </c>
      <c r="F162" s="122"/>
      <c r="G162" s="109">
        <f>E162*F162</f>
        <v>0</v>
      </c>
    </row>
    <row r="163" spans="2:7" x14ac:dyDescent="0.3">
      <c r="B163" s="134"/>
      <c r="C163" s="237"/>
      <c r="D163" s="107"/>
      <c r="E163" s="107"/>
      <c r="F163" s="108"/>
      <c r="G163" s="132"/>
    </row>
    <row r="164" spans="2:7" ht="157.5" customHeight="1" x14ac:dyDescent="0.3">
      <c r="B164" s="134" t="s">
        <v>58</v>
      </c>
      <c r="C164" s="237" t="s">
        <v>312</v>
      </c>
      <c r="D164" s="107"/>
      <c r="E164" s="107"/>
      <c r="F164" s="108"/>
      <c r="G164" s="132"/>
    </row>
    <row r="165" spans="2:7" ht="24.75" customHeight="1" x14ac:dyDescent="0.3">
      <c r="B165" s="134"/>
      <c r="C165" s="239" t="s">
        <v>275</v>
      </c>
      <c r="D165" s="107" t="s">
        <v>30</v>
      </c>
      <c r="E165" s="108">
        <f>'Tablica 2'!BC23</f>
        <v>10.021000000000001</v>
      </c>
      <c r="F165" s="122"/>
      <c r="G165" s="109">
        <f>E165*F165</f>
        <v>0</v>
      </c>
    </row>
    <row r="166" spans="2:7" x14ac:dyDescent="0.3">
      <c r="B166" s="134"/>
      <c r="C166" s="237"/>
      <c r="D166" s="107"/>
      <c r="E166" s="107"/>
      <c r="F166" s="108"/>
      <c r="G166" s="132"/>
    </row>
    <row r="167" spans="2:7" ht="157.94999999999999" customHeight="1" x14ac:dyDescent="0.3">
      <c r="B167" s="134" t="s">
        <v>59</v>
      </c>
      <c r="C167" s="237" t="s">
        <v>154</v>
      </c>
      <c r="D167" s="107"/>
      <c r="E167" s="107"/>
      <c r="F167" s="108"/>
      <c r="G167" s="132"/>
    </row>
    <row r="168" spans="2:7" x14ac:dyDescent="0.3">
      <c r="B168" s="134"/>
      <c r="C168" s="131" t="s">
        <v>124</v>
      </c>
      <c r="D168" s="128" t="s">
        <v>44</v>
      </c>
      <c r="E168" s="108">
        <f>'Tablica 2'!BD23</f>
        <v>253.42350000000005</v>
      </c>
      <c r="F168" s="136"/>
      <c r="G168" s="127">
        <f>E168*F168</f>
        <v>0</v>
      </c>
    </row>
    <row r="169" spans="2:7" x14ac:dyDescent="0.3">
      <c r="B169" s="134"/>
      <c r="C169" s="237"/>
      <c r="D169" s="107"/>
      <c r="E169" s="107"/>
      <c r="F169" s="108"/>
      <c r="G169" s="132"/>
    </row>
    <row r="170" spans="2:7" ht="125.4" x14ac:dyDescent="0.3">
      <c r="B170" s="130" t="s">
        <v>60</v>
      </c>
      <c r="C170" s="137" t="s">
        <v>164</v>
      </c>
      <c r="D170" s="107"/>
      <c r="E170" s="108"/>
      <c r="F170" s="122"/>
      <c r="G170" s="109"/>
    </row>
    <row r="171" spans="2:7" x14ac:dyDescent="0.3">
      <c r="B171" s="130"/>
      <c r="C171" s="138" t="s">
        <v>165</v>
      </c>
      <c r="D171" s="107" t="s">
        <v>162</v>
      </c>
      <c r="E171" s="108">
        <v>2</v>
      </c>
      <c r="F171" s="122"/>
      <c r="G171" s="127">
        <f>E171*F171</f>
        <v>0</v>
      </c>
    </row>
    <row r="172" spans="2:7" x14ac:dyDescent="0.3">
      <c r="B172" s="134"/>
      <c r="C172" s="135"/>
      <c r="D172" s="128"/>
      <c r="E172" s="108"/>
      <c r="F172" s="136"/>
      <c r="G172" s="127"/>
    </row>
    <row r="173" spans="2:7" ht="237" customHeight="1" x14ac:dyDescent="0.3">
      <c r="B173" s="130" t="s">
        <v>166</v>
      </c>
      <c r="C173" s="137" t="s">
        <v>167</v>
      </c>
      <c r="D173" s="107"/>
      <c r="E173" s="108"/>
      <c r="F173" s="122"/>
      <c r="G173" s="127"/>
    </row>
    <row r="174" spans="2:7" x14ac:dyDescent="0.3">
      <c r="B174" s="130"/>
      <c r="C174" s="138" t="s">
        <v>163</v>
      </c>
      <c r="D174" s="107" t="s">
        <v>44</v>
      </c>
      <c r="E174" s="108">
        <v>2</v>
      </c>
      <c r="F174" s="122"/>
      <c r="G174" s="127">
        <f>E174*F174</f>
        <v>0</v>
      </c>
    </row>
    <row r="175" spans="2:7" x14ac:dyDescent="0.3">
      <c r="B175" s="134"/>
      <c r="C175" s="135"/>
      <c r="D175" s="128"/>
      <c r="E175" s="108"/>
      <c r="F175" s="136"/>
      <c r="G175" s="127"/>
    </row>
    <row r="176" spans="2:7" ht="248.4" x14ac:dyDescent="0.3">
      <c r="B176" s="130" t="s">
        <v>168</v>
      </c>
      <c r="C176" s="137" t="s">
        <v>169</v>
      </c>
      <c r="D176" s="107"/>
      <c r="E176" s="108"/>
      <c r="F176" s="122"/>
      <c r="G176" s="109"/>
    </row>
    <row r="177" spans="2:7" x14ac:dyDescent="0.3">
      <c r="B177" s="130"/>
      <c r="C177" s="138" t="s">
        <v>163</v>
      </c>
      <c r="D177" s="107" t="s">
        <v>44</v>
      </c>
      <c r="E177" s="108">
        <v>2</v>
      </c>
      <c r="F177" s="122"/>
      <c r="G177" s="127">
        <f>E177*F177</f>
        <v>0</v>
      </c>
    </row>
    <row r="178" spans="2:7" x14ac:dyDescent="0.3">
      <c r="F178" s="110"/>
    </row>
    <row r="179" spans="2:7" x14ac:dyDescent="0.3">
      <c r="B179" s="123">
        <v>3</v>
      </c>
      <c r="C179" s="111" t="s">
        <v>46</v>
      </c>
      <c r="D179" s="112"/>
      <c r="E179" s="113"/>
      <c r="F179" s="114"/>
      <c r="G179" s="115">
        <f>SUM(G137:G178)</f>
        <v>0</v>
      </c>
    </row>
    <row r="180" spans="2:7" x14ac:dyDescent="0.3">
      <c r="B180" s="124"/>
      <c r="C180" s="96"/>
      <c r="D180" s="67"/>
      <c r="F180" s="118"/>
      <c r="G180" s="69"/>
    </row>
    <row r="182" spans="2:7" x14ac:dyDescent="0.3">
      <c r="B182" s="97">
        <v>4</v>
      </c>
      <c r="C182" s="98" t="s">
        <v>155</v>
      </c>
      <c r="D182" s="52"/>
      <c r="E182" s="201"/>
      <c r="F182" s="120"/>
      <c r="G182" s="121"/>
    </row>
    <row r="183" spans="2:7" x14ac:dyDescent="0.3">
      <c r="B183" s="141"/>
      <c r="C183" s="202"/>
      <c r="E183" s="7"/>
      <c r="F183" s="118"/>
      <c r="G183" s="82"/>
    </row>
    <row r="184" spans="2:7" ht="177.6" customHeight="1" x14ac:dyDescent="0.3">
      <c r="B184" s="133" t="s">
        <v>42</v>
      </c>
      <c r="C184" s="140" t="s">
        <v>322</v>
      </c>
      <c r="D184" s="107"/>
      <c r="E184" s="108"/>
      <c r="F184" s="108"/>
      <c r="G184" s="109"/>
    </row>
    <row r="185" spans="2:7" ht="41.4" x14ac:dyDescent="0.3">
      <c r="B185" s="133"/>
      <c r="C185" s="140" t="s">
        <v>158</v>
      </c>
      <c r="D185" s="107"/>
      <c r="E185" s="108"/>
      <c r="F185" s="108"/>
      <c r="G185" s="109"/>
    </row>
    <row r="186" spans="2:7" x14ac:dyDescent="0.3">
      <c r="B186" s="133"/>
      <c r="C186" s="135" t="s">
        <v>157</v>
      </c>
      <c r="D186" s="107" t="s">
        <v>30</v>
      </c>
      <c r="E186" s="108">
        <f>'Tablica 1'!N292</f>
        <v>1183.3065200000001</v>
      </c>
      <c r="F186" s="108"/>
      <c r="G186" s="109">
        <f t="shared" ref="G186" si="0">E186*F186</f>
        <v>0</v>
      </c>
    </row>
    <row r="187" spans="2:7" x14ac:dyDescent="0.3">
      <c r="B187" s="133"/>
      <c r="C187" s="135"/>
      <c r="D187" s="107"/>
      <c r="E187" s="108"/>
      <c r="F187" s="108"/>
      <c r="G187" s="109"/>
    </row>
    <row r="188" spans="2:7" ht="165.6" customHeight="1" x14ac:dyDescent="0.3">
      <c r="B188" s="133" t="s">
        <v>88</v>
      </c>
      <c r="C188" s="140" t="s">
        <v>323</v>
      </c>
      <c r="D188" s="107"/>
      <c r="E188" s="108"/>
      <c r="F188" s="108"/>
      <c r="G188" s="132"/>
    </row>
    <row r="189" spans="2:7" ht="41.4" x14ac:dyDescent="0.3">
      <c r="B189" s="133"/>
      <c r="C189" s="140" t="s">
        <v>159</v>
      </c>
      <c r="D189" s="107"/>
      <c r="E189" s="108"/>
      <c r="F189" s="108"/>
      <c r="G189" s="132"/>
    </row>
    <row r="190" spans="2:7" x14ac:dyDescent="0.3">
      <c r="B190" s="133"/>
      <c r="C190" s="135" t="s">
        <v>160</v>
      </c>
      <c r="D190" s="107" t="s">
        <v>30</v>
      </c>
      <c r="E190" s="108">
        <f>'Tablica 1'!M292</f>
        <v>323.70799999999997</v>
      </c>
      <c r="F190" s="108"/>
      <c r="G190" s="139">
        <f t="shared" ref="G190" si="1">E190*F190</f>
        <v>0</v>
      </c>
    </row>
    <row r="191" spans="2:7" x14ac:dyDescent="0.3">
      <c r="B191" s="133"/>
      <c r="C191" s="135"/>
      <c r="D191" s="107"/>
      <c r="E191" s="108"/>
      <c r="F191" s="108"/>
      <c r="G191" s="109"/>
    </row>
    <row r="192" spans="2:7" ht="171.6" customHeight="1" x14ac:dyDescent="0.3">
      <c r="B192" s="133" t="s">
        <v>89</v>
      </c>
      <c r="C192" s="140" t="s">
        <v>324</v>
      </c>
      <c r="D192" s="107"/>
      <c r="E192" s="108"/>
      <c r="F192" s="108"/>
      <c r="G192" s="109"/>
    </row>
    <row r="193" spans="2:7" x14ac:dyDescent="0.3">
      <c r="B193" s="133"/>
      <c r="C193" s="135" t="s">
        <v>161</v>
      </c>
      <c r="D193" s="107" t="s">
        <v>44</v>
      </c>
      <c r="E193" s="108">
        <f>'Tablica 1'!O285</f>
        <v>229.14100000000002</v>
      </c>
      <c r="F193" s="108"/>
      <c r="G193" s="109">
        <f t="shared" ref="G193" si="2">E193*F193</f>
        <v>0</v>
      </c>
    </row>
    <row r="194" spans="2:7" x14ac:dyDescent="0.3">
      <c r="B194" s="133"/>
      <c r="C194" s="135"/>
      <c r="D194" s="107"/>
      <c r="E194" s="108"/>
      <c r="F194" s="108"/>
      <c r="G194" s="109"/>
    </row>
    <row r="195" spans="2:7" x14ac:dyDescent="0.3">
      <c r="B195" s="123">
        <f>B182</f>
        <v>4</v>
      </c>
      <c r="C195" s="111" t="str">
        <f>C182</f>
        <v>SOBOSLIKARSKI RADOVI</v>
      </c>
      <c r="D195" s="112"/>
      <c r="E195" s="203"/>
      <c r="F195" s="114"/>
      <c r="G195" s="115">
        <f>SUM(G184:G194)</f>
        <v>0</v>
      </c>
    </row>
    <row r="196" spans="2:7" x14ac:dyDescent="0.3">
      <c r="B196" s="124"/>
      <c r="C196" s="96"/>
      <c r="D196" s="67"/>
      <c r="E196" s="7"/>
      <c r="F196" s="118"/>
      <c r="G196" s="69"/>
    </row>
    <row r="197" spans="2:7" x14ac:dyDescent="0.3">
      <c r="B197" s="116"/>
      <c r="C197" s="117"/>
      <c r="E197" s="7"/>
      <c r="F197" s="118"/>
      <c r="G197" s="82"/>
    </row>
    <row r="198" spans="2:7" x14ac:dyDescent="0.3">
      <c r="B198" s="116"/>
      <c r="C198" s="117"/>
      <c r="D198" s="57"/>
      <c r="E198" s="2"/>
      <c r="F198" s="118"/>
      <c r="G198" s="82"/>
    </row>
    <row r="199" spans="2:7" x14ac:dyDescent="0.3">
      <c r="B199" s="129"/>
      <c r="C199" s="204"/>
      <c r="D199" s="125"/>
      <c r="E199" s="126"/>
      <c r="F199" s="126"/>
      <c r="G199" s="205"/>
    </row>
    <row r="200" spans="2:7" x14ac:dyDescent="0.3">
      <c r="B200" s="141"/>
      <c r="C200" s="202"/>
      <c r="E200" s="7"/>
      <c r="F200" s="118"/>
      <c r="G200" s="82"/>
    </row>
  </sheetData>
  <protectedRanges>
    <protectedRange sqref="F179:F180" name="Range1_6"/>
    <protectedRange sqref="E102 E90 E96 E93 E99 E105" name="Range1_2_1"/>
    <protectedRange sqref="E123 E138 E141 E144:E145 E150 E153 E147 E126 E162 E128:E131 E165 E113:E120" name="Range1_2_1_1_1"/>
    <protectedRange sqref="F191:F194 F184:F187" name="Range1_5_1_2"/>
    <protectedRange sqref="E170:E171 E173:E174 E177" name="Range1_2_1_1"/>
    <protectedRange sqref="E176" name="Range1_2_1_1_3"/>
  </protectedRanges>
  <mergeCells count="1">
    <mergeCell ref="D45:E45"/>
  </mergeCells>
  <pageMargins left="0.70866141732283472" right="0.70866141732283472" top="0.74803149606299213" bottom="0.74803149606299213" header="0.31496062992125984" footer="0.31496062992125984"/>
  <pageSetup paperSize="9" scale="74" fitToHeight="100" orientation="portrait" r:id="rId1"/>
  <rowBreaks count="1" manualBreakCount="1">
    <brk id="58" min="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44"/>
  <sheetViews>
    <sheetView topLeftCell="A263" zoomScale="70" zoomScaleNormal="70" workbookViewId="0">
      <selection activeCell="M268" sqref="M268"/>
    </sheetView>
  </sheetViews>
  <sheetFormatPr defaultRowHeight="14.4" x14ac:dyDescent="0.3"/>
  <cols>
    <col min="1" max="1" width="11" style="150" customWidth="1"/>
    <col min="2" max="2" width="18.33203125" style="150" hidden="1" customWidth="1"/>
    <col min="3" max="3" width="27.44140625" style="17" hidden="1" customWidth="1"/>
    <col min="4" max="5" width="8.88671875" style="17"/>
    <col min="6" max="6" width="8.88671875" style="176"/>
    <col min="7" max="9" width="11.109375" style="176" customWidth="1"/>
    <col min="10" max="10" width="11.6640625" style="176" customWidth="1"/>
    <col min="11" max="12" width="10.33203125" style="176" customWidth="1"/>
    <col min="13" max="15" width="11.109375" style="176" customWidth="1"/>
    <col min="16" max="16" width="5.44140625" customWidth="1"/>
    <col min="18" max="18" width="9.44140625" customWidth="1"/>
    <col min="20" max="20" width="4.88671875" customWidth="1"/>
    <col min="27" max="27" width="5" customWidth="1"/>
    <col min="30" max="30" width="15.88671875" customWidth="1"/>
    <col min="31" max="32" width="11" customWidth="1"/>
  </cols>
  <sheetData>
    <row r="1" spans="1:40" ht="15" thickBot="1" x14ac:dyDescent="0.35">
      <c r="D1" s="176"/>
      <c r="E1" s="176"/>
    </row>
    <row r="2" spans="1:40" ht="29.4" thickBot="1" x14ac:dyDescent="0.35">
      <c r="D2" s="215" t="s">
        <v>103</v>
      </c>
      <c r="E2" s="215" t="s">
        <v>111</v>
      </c>
      <c r="F2" s="215" t="s">
        <v>56</v>
      </c>
      <c r="G2" s="217" t="s">
        <v>104</v>
      </c>
      <c r="H2" s="218" t="s">
        <v>183</v>
      </c>
      <c r="I2" s="218" t="s">
        <v>199</v>
      </c>
      <c r="J2" s="218" t="s">
        <v>105</v>
      </c>
      <c r="K2" s="217"/>
      <c r="L2" s="218" t="s">
        <v>183</v>
      </c>
      <c r="M2" s="218" t="s">
        <v>199</v>
      </c>
      <c r="N2" s="218" t="s">
        <v>105</v>
      </c>
      <c r="O2" s="218" t="s">
        <v>326</v>
      </c>
      <c r="Q2" s="163"/>
      <c r="R2" s="164" t="s">
        <v>91</v>
      </c>
      <c r="S2" s="165"/>
      <c r="T2" s="166"/>
      <c r="U2" s="167"/>
      <c r="V2" s="180"/>
      <c r="W2" s="180"/>
      <c r="X2" s="168" t="s">
        <v>93</v>
      </c>
      <c r="Y2" s="168"/>
      <c r="Z2" s="169"/>
      <c r="AA2" s="170"/>
      <c r="AB2" s="384" t="s">
        <v>95</v>
      </c>
      <c r="AC2" s="385"/>
      <c r="AD2" s="164" t="s">
        <v>97</v>
      </c>
      <c r="AE2" s="174" t="s">
        <v>100</v>
      </c>
      <c r="AF2" s="175" t="s">
        <v>100</v>
      </c>
    </row>
    <row r="3" spans="1:40" x14ac:dyDescent="0.3">
      <c r="D3" s="216" t="s">
        <v>102</v>
      </c>
      <c r="E3" s="216" t="s">
        <v>101</v>
      </c>
      <c r="F3" s="216" t="s">
        <v>101</v>
      </c>
      <c r="G3" s="216" t="s">
        <v>101</v>
      </c>
      <c r="H3" s="216" t="s">
        <v>102</v>
      </c>
      <c r="I3" s="216" t="s">
        <v>102</v>
      </c>
      <c r="J3" s="216" t="s">
        <v>102</v>
      </c>
      <c r="K3" s="216"/>
      <c r="L3" s="216" t="s">
        <v>102</v>
      </c>
      <c r="M3" s="216" t="s">
        <v>102</v>
      </c>
      <c r="N3" s="216" t="s">
        <v>102</v>
      </c>
      <c r="O3" s="216" t="s">
        <v>101</v>
      </c>
      <c r="P3" s="151"/>
      <c r="Q3" s="153" t="s">
        <v>92</v>
      </c>
      <c r="R3" s="154" t="s">
        <v>92</v>
      </c>
      <c r="S3" s="155" t="s">
        <v>92</v>
      </c>
      <c r="T3" s="156"/>
      <c r="U3" s="158" t="s">
        <v>94</v>
      </c>
      <c r="V3" s="158" t="s">
        <v>94</v>
      </c>
      <c r="W3" s="159" t="s">
        <v>94</v>
      </c>
      <c r="X3" s="159" t="s">
        <v>94</v>
      </c>
      <c r="Y3" s="157" t="s">
        <v>94</v>
      </c>
      <c r="Z3" s="157" t="s">
        <v>94</v>
      </c>
      <c r="AA3" s="160"/>
      <c r="AB3" s="161" t="s">
        <v>96</v>
      </c>
      <c r="AC3" s="161" t="s">
        <v>96</v>
      </c>
      <c r="AD3" s="162" t="s">
        <v>98</v>
      </c>
      <c r="AE3" s="172" t="s">
        <v>99</v>
      </c>
      <c r="AF3" s="173" t="s">
        <v>99</v>
      </c>
    </row>
    <row r="4" spans="1:40" ht="63" customHeight="1" thickBot="1" x14ac:dyDescent="0.35">
      <c r="D4" s="176"/>
      <c r="E4" s="176"/>
      <c r="G4" s="221" t="s">
        <v>200</v>
      </c>
      <c r="H4" s="221" t="s">
        <v>201</v>
      </c>
      <c r="I4" s="221" t="s">
        <v>201</v>
      </c>
      <c r="J4" s="221" t="s">
        <v>200</v>
      </c>
      <c r="L4" s="219" t="s">
        <v>186</v>
      </c>
      <c r="M4" s="219" t="s">
        <v>186</v>
      </c>
      <c r="N4" s="219" t="s">
        <v>186</v>
      </c>
      <c r="O4" s="219" t="s">
        <v>186</v>
      </c>
      <c r="P4" s="151"/>
      <c r="Q4" s="357" t="s">
        <v>106</v>
      </c>
      <c r="R4" s="357" t="s">
        <v>107</v>
      </c>
      <c r="S4" s="357" t="s">
        <v>108</v>
      </c>
      <c r="T4" s="177"/>
      <c r="U4" s="357" t="s">
        <v>106</v>
      </c>
      <c r="V4" s="357" t="s">
        <v>106</v>
      </c>
      <c r="W4" s="357" t="s">
        <v>107</v>
      </c>
      <c r="X4" s="357" t="s">
        <v>107</v>
      </c>
      <c r="Y4" s="357" t="s">
        <v>108</v>
      </c>
      <c r="Z4" s="357" t="s">
        <v>108</v>
      </c>
      <c r="AA4" s="178"/>
      <c r="AB4" s="357" t="s">
        <v>106</v>
      </c>
      <c r="AC4" s="357" t="s">
        <v>112</v>
      </c>
      <c r="AD4" s="357" t="s">
        <v>109</v>
      </c>
      <c r="AE4" s="357" t="s">
        <v>106</v>
      </c>
      <c r="AF4" s="357" t="s">
        <v>107</v>
      </c>
    </row>
    <row r="5" spans="1:40" ht="15" thickBot="1" x14ac:dyDescent="0.35">
      <c r="A5" s="352" t="s">
        <v>185</v>
      </c>
      <c r="B5" s="352"/>
      <c r="C5" s="353"/>
      <c r="D5" s="354"/>
      <c r="E5" s="354"/>
      <c r="F5" s="354"/>
      <c r="G5" s="354"/>
      <c r="H5" s="354"/>
      <c r="I5" s="354"/>
      <c r="J5" s="354"/>
      <c r="K5" s="354"/>
      <c r="L5" s="354"/>
      <c r="M5" s="354"/>
      <c r="N5" s="354"/>
      <c r="O5" s="354"/>
      <c r="P5" s="355"/>
      <c r="Q5" s="356" t="s">
        <v>44</v>
      </c>
      <c r="R5" s="356" t="s">
        <v>44</v>
      </c>
      <c r="S5" s="356" t="s">
        <v>44</v>
      </c>
      <c r="T5" s="355"/>
      <c r="U5" s="356" t="s">
        <v>44</v>
      </c>
      <c r="V5" s="356" t="s">
        <v>30</v>
      </c>
      <c r="W5" s="356" t="s">
        <v>44</v>
      </c>
      <c r="X5" s="356" t="s">
        <v>30</v>
      </c>
      <c r="Y5" s="356" t="s">
        <v>30</v>
      </c>
      <c r="Z5" s="356" t="s">
        <v>44</v>
      </c>
      <c r="AA5" s="355"/>
      <c r="AB5" s="356" t="s">
        <v>44</v>
      </c>
      <c r="AC5" s="356" t="s">
        <v>44</v>
      </c>
      <c r="AD5" s="356" t="s">
        <v>44</v>
      </c>
      <c r="AE5" s="356" t="s">
        <v>44</v>
      </c>
      <c r="AF5" s="356" t="s">
        <v>44</v>
      </c>
    </row>
    <row r="6" spans="1:40" ht="11.4" customHeight="1" x14ac:dyDescent="0.3">
      <c r="A6" s="347"/>
      <c r="B6" s="347"/>
      <c r="C6" s="348"/>
      <c r="D6" s="349"/>
      <c r="E6" s="349"/>
      <c r="F6" s="349"/>
      <c r="G6" s="349"/>
      <c r="H6" s="349"/>
      <c r="I6" s="349"/>
      <c r="J6" s="349"/>
      <c r="K6" s="349"/>
      <c r="L6" s="349"/>
      <c r="M6" s="349"/>
      <c r="N6" s="349"/>
      <c r="O6" s="349"/>
      <c r="P6" s="350"/>
      <c r="Q6" s="351"/>
      <c r="R6" s="350"/>
      <c r="S6" s="350"/>
      <c r="T6" s="350"/>
      <c r="U6" s="350"/>
      <c r="V6" s="350"/>
      <c r="W6" s="350"/>
      <c r="X6" s="350"/>
      <c r="Y6" s="350"/>
      <c r="Z6" s="350"/>
      <c r="AA6" s="350"/>
      <c r="AB6" s="350"/>
      <c r="AC6" s="350"/>
      <c r="AD6" s="350"/>
      <c r="AE6" s="350"/>
      <c r="AF6" s="350"/>
    </row>
    <row r="7" spans="1:40" ht="21" customHeight="1" x14ac:dyDescent="0.3">
      <c r="A7" s="343" t="s">
        <v>217</v>
      </c>
      <c r="B7" s="343"/>
      <c r="C7" s="343"/>
      <c r="D7" s="344"/>
      <c r="E7" s="344"/>
      <c r="F7" s="344"/>
      <c r="G7" s="344"/>
      <c r="H7" s="344"/>
      <c r="I7" s="344"/>
      <c r="J7" s="344"/>
      <c r="K7" s="344"/>
      <c r="L7" s="344"/>
      <c r="M7" s="344"/>
      <c r="N7" s="344"/>
      <c r="O7" s="344"/>
      <c r="P7" s="345"/>
      <c r="Q7" s="346"/>
      <c r="R7" s="345"/>
      <c r="S7" s="345"/>
      <c r="T7" s="345"/>
      <c r="U7" s="345"/>
      <c r="V7" s="345"/>
      <c r="W7" s="345"/>
      <c r="X7" s="345"/>
      <c r="Y7" s="345"/>
      <c r="Z7" s="345"/>
      <c r="AA7" s="345"/>
      <c r="AB7" s="345"/>
      <c r="AC7" s="345"/>
      <c r="AD7" s="345"/>
      <c r="AE7" s="345"/>
      <c r="AF7" s="345"/>
    </row>
    <row r="8" spans="1:40" x14ac:dyDescent="0.3">
      <c r="A8" s="343" t="s">
        <v>218</v>
      </c>
      <c r="B8" s="343"/>
      <c r="C8" s="343"/>
      <c r="D8" s="344"/>
      <c r="E8" s="344"/>
      <c r="F8" s="344"/>
      <c r="G8" s="344"/>
      <c r="H8" s="344"/>
      <c r="I8" s="344"/>
      <c r="J8" s="344"/>
      <c r="K8" s="344"/>
      <c r="L8" s="344"/>
      <c r="M8" s="344"/>
      <c r="N8" s="344"/>
      <c r="O8" s="344"/>
      <c r="P8" s="345"/>
      <c r="Q8" s="346"/>
      <c r="R8" s="343"/>
      <c r="S8" s="343"/>
      <c r="T8" s="343"/>
      <c r="U8" s="343"/>
      <c r="V8" s="343"/>
      <c r="W8" s="343"/>
      <c r="X8" s="343"/>
      <c r="Y8" s="343"/>
      <c r="Z8" s="343"/>
      <c r="AA8" s="343"/>
      <c r="AB8" s="343"/>
      <c r="AC8" s="343"/>
      <c r="AD8" s="343"/>
      <c r="AE8" s="343"/>
      <c r="AF8" s="343"/>
      <c r="AG8" s="17"/>
      <c r="AH8" s="17"/>
      <c r="AI8" s="17"/>
      <c r="AJ8" s="17"/>
      <c r="AK8" s="17"/>
      <c r="AL8" s="17"/>
      <c r="AM8" s="17"/>
      <c r="AN8" s="17"/>
    </row>
    <row r="9" spans="1:40" ht="15" thickBot="1" x14ac:dyDescent="0.35">
      <c r="D9" s="176"/>
      <c r="E9" s="176"/>
      <c r="Q9" s="152"/>
      <c r="R9" s="17"/>
      <c r="S9" s="17"/>
      <c r="T9" s="17"/>
      <c r="U9" s="17"/>
      <c r="V9" s="17"/>
      <c r="W9" s="17"/>
      <c r="X9" s="17"/>
      <c r="Y9" s="17"/>
      <c r="Z9" s="17"/>
      <c r="AA9" s="17"/>
      <c r="AB9" s="17"/>
      <c r="AC9" s="17"/>
      <c r="AD9" s="17"/>
      <c r="AE9" s="17"/>
      <c r="AF9" s="17"/>
      <c r="AG9" s="17"/>
      <c r="AH9" s="17"/>
      <c r="AI9" s="17"/>
      <c r="AJ9" s="17"/>
      <c r="AK9" s="17"/>
      <c r="AL9" s="17"/>
      <c r="AM9" s="17"/>
      <c r="AN9" s="17"/>
    </row>
    <row r="10" spans="1:40" ht="15" thickBot="1" x14ac:dyDescent="0.35">
      <c r="A10" s="352" t="s">
        <v>90</v>
      </c>
      <c r="B10" s="352"/>
      <c r="C10" s="353"/>
      <c r="D10" s="354"/>
      <c r="E10" s="354"/>
      <c r="F10" s="354"/>
      <c r="G10" s="354"/>
      <c r="H10" s="354"/>
      <c r="I10" s="354"/>
      <c r="J10" s="354"/>
      <c r="K10" s="354"/>
      <c r="L10" s="354"/>
      <c r="M10" s="354"/>
      <c r="N10" s="354"/>
      <c r="O10" s="354"/>
      <c r="P10" s="355"/>
      <c r="Q10" s="356"/>
      <c r="R10" s="353"/>
      <c r="S10" s="353"/>
      <c r="T10" s="353"/>
      <c r="U10" s="353"/>
      <c r="V10" s="353"/>
      <c r="W10" s="353"/>
      <c r="X10" s="353"/>
      <c r="Y10" s="353"/>
      <c r="Z10" s="353"/>
      <c r="AA10" s="353"/>
      <c r="AB10" s="353"/>
      <c r="AC10" s="353"/>
      <c r="AD10" s="353"/>
      <c r="AE10" s="353"/>
      <c r="AF10" s="353"/>
      <c r="AG10" s="17"/>
      <c r="AH10" s="17"/>
      <c r="AI10" s="17"/>
      <c r="AJ10" s="17"/>
      <c r="AK10" s="17"/>
      <c r="AL10" s="17"/>
      <c r="AM10" s="17"/>
      <c r="AN10" s="17"/>
    </row>
    <row r="11" spans="1:40" x14ac:dyDescent="0.3">
      <c r="D11" s="176"/>
      <c r="E11" s="176"/>
      <c r="Q11" s="152"/>
      <c r="R11" s="17"/>
      <c r="S11" s="17"/>
      <c r="T11" s="17"/>
      <c r="U11" s="17"/>
      <c r="V11" s="17"/>
      <c r="W11" s="17"/>
      <c r="X11" s="17"/>
      <c r="Y11" s="17"/>
      <c r="Z11" s="17"/>
      <c r="AA11" s="17"/>
      <c r="AB11" s="17"/>
      <c r="AC11" s="17"/>
      <c r="AD11" s="17"/>
      <c r="AE11" s="17"/>
      <c r="AF11" s="17"/>
      <c r="AG11" s="17"/>
      <c r="AH11" s="17"/>
      <c r="AI11" s="17"/>
      <c r="AJ11" s="17"/>
      <c r="AK11" s="17"/>
      <c r="AL11" s="17"/>
      <c r="AM11" s="17"/>
      <c r="AN11" s="17"/>
    </row>
    <row r="12" spans="1:40" x14ac:dyDescent="0.3">
      <c r="A12" s="343" t="s">
        <v>206</v>
      </c>
      <c r="B12" s="343"/>
      <c r="C12" s="343"/>
      <c r="D12" s="344"/>
      <c r="E12" s="344"/>
      <c r="F12" s="344"/>
      <c r="G12" s="344"/>
      <c r="H12" s="344"/>
      <c r="I12" s="344"/>
      <c r="J12" s="344"/>
      <c r="K12" s="344"/>
      <c r="L12" s="344"/>
      <c r="M12" s="344"/>
      <c r="N12" s="344"/>
      <c r="O12" s="344"/>
      <c r="P12" s="345"/>
      <c r="Q12" s="346"/>
      <c r="R12" s="343"/>
      <c r="S12" s="343"/>
      <c r="T12" s="343"/>
      <c r="U12" s="343"/>
      <c r="V12" s="343"/>
      <c r="W12" s="343"/>
      <c r="X12" s="343"/>
      <c r="Y12" s="343"/>
      <c r="Z12" s="343"/>
      <c r="AA12" s="343"/>
      <c r="AB12" s="343"/>
      <c r="AC12" s="343"/>
      <c r="AD12" s="343"/>
      <c r="AE12" s="343"/>
      <c r="AF12" s="343"/>
      <c r="AG12" s="17"/>
      <c r="AH12" s="17"/>
      <c r="AI12" s="17"/>
      <c r="AJ12" s="17"/>
      <c r="AK12" s="17"/>
      <c r="AL12" s="17"/>
      <c r="AM12" s="17"/>
      <c r="AN12" s="17"/>
    </row>
    <row r="13" spans="1:40" x14ac:dyDescent="0.3">
      <c r="A13" s="343" t="s">
        <v>207</v>
      </c>
      <c r="B13" s="343"/>
      <c r="C13" s="343"/>
      <c r="D13" s="344"/>
      <c r="E13" s="344"/>
      <c r="F13" s="358"/>
      <c r="G13" s="344"/>
      <c r="H13" s="344"/>
      <c r="I13" s="344"/>
      <c r="J13" s="344"/>
      <c r="K13" s="344"/>
      <c r="L13" s="344"/>
      <c r="M13" s="344"/>
      <c r="N13" s="344"/>
      <c r="O13" s="344"/>
      <c r="P13" s="345"/>
      <c r="Q13" s="346"/>
      <c r="R13" s="343"/>
      <c r="S13" s="343"/>
      <c r="T13" s="343"/>
      <c r="U13" s="343"/>
      <c r="V13" s="343"/>
      <c r="W13" s="343"/>
      <c r="X13" s="343"/>
      <c r="Y13" s="343"/>
      <c r="Z13" s="343"/>
      <c r="AA13" s="343"/>
      <c r="AB13" s="343"/>
      <c r="AC13" s="343"/>
      <c r="AD13" s="343"/>
      <c r="AE13" s="343"/>
      <c r="AF13" s="343"/>
      <c r="AG13" s="17"/>
      <c r="AH13" s="17"/>
      <c r="AI13" s="17"/>
      <c r="AJ13" s="17"/>
      <c r="AK13" s="17"/>
      <c r="AL13" s="17"/>
      <c r="AM13" s="17"/>
      <c r="AN13" s="17"/>
    </row>
    <row r="14" spans="1:40" x14ac:dyDescent="0.3">
      <c r="A14" s="343" t="s">
        <v>208</v>
      </c>
      <c r="B14" s="343"/>
      <c r="C14" s="343"/>
      <c r="D14" s="344"/>
      <c r="E14" s="344"/>
      <c r="F14" s="344"/>
      <c r="G14" s="344"/>
      <c r="H14" s="344"/>
      <c r="I14" s="344"/>
      <c r="J14" s="344"/>
      <c r="K14" s="344"/>
      <c r="L14" s="344"/>
      <c r="M14" s="344"/>
      <c r="N14" s="344"/>
      <c r="O14" s="344"/>
      <c r="P14" s="345"/>
      <c r="Q14" s="346"/>
      <c r="R14" s="343"/>
      <c r="S14" s="343"/>
      <c r="T14" s="343"/>
      <c r="U14" s="343"/>
      <c r="V14" s="343"/>
      <c r="W14" s="343"/>
      <c r="X14" s="343"/>
      <c r="Y14" s="343"/>
      <c r="Z14" s="343"/>
      <c r="AA14" s="343"/>
      <c r="AB14" s="343"/>
      <c r="AC14" s="343"/>
      <c r="AD14" s="343"/>
      <c r="AE14" s="343"/>
      <c r="AF14" s="343"/>
      <c r="AG14" s="17"/>
      <c r="AH14" s="17"/>
      <c r="AI14" s="17"/>
      <c r="AJ14" s="17"/>
      <c r="AK14" s="17"/>
      <c r="AL14" s="17"/>
      <c r="AM14" s="17"/>
      <c r="AN14" s="17"/>
    </row>
    <row r="15" spans="1:40" x14ac:dyDescent="0.3">
      <c r="A15" s="343" t="s">
        <v>209</v>
      </c>
      <c r="B15" s="343"/>
      <c r="C15" s="343"/>
      <c r="D15" s="344"/>
      <c r="E15" s="344"/>
      <c r="F15" s="344"/>
      <c r="G15" s="344"/>
      <c r="H15" s="344"/>
      <c r="I15" s="344"/>
      <c r="J15" s="344"/>
      <c r="K15" s="344"/>
      <c r="L15" s="344"/>
      <c r="M15" s="344"/>
      <c r="N15" s="344"/>
      <c r="O15" s="344"/>
      <c r="P15" s="345"/>
      <c r="Q15" s="346"/>
      <c r="R15" s="343"/>
      <c r="S15" s="343"/>
      <c r="T15" s="343"/>
      <c r="U15" s="343"/>
      <c r="V15" s="343"/>
      <c r="W15" s="343"/>
      <c r="X15" s="343"/>
      <c r="Y15" s="343"/>
      <c r="Z15" s="343"/>
      <c r="AA15" s="343"/>
      <c r="AB15" s="343"/>
      <c r="AC15" s="343"/>
      <c r="AD15" s="343"/>
      <c r="AE15" s="343"/>
      <c r="AF15" s="343"/>
      <c r="AG15" s="17"/>
      <c r="AH15" s="17"/>
      <c r="AI15" s="17"/>
      <c r="AJ15" s="17"/>
      <c r="AK15" s="17"/>
      <c r="AL15" s="17"/>
      <c r="AM15" s="17"/>
      <c r="AN15" s="17"/>
    </row>
    <row r="16" spans="1:40" x14ac:dyDescent="0.3">
      <c r="A16" s="343" t="s">
        <v>210</v>
      </c>
      <c r="B16" s="343"/>
      <c r="C16" s="343"/>
      <c r="D16" s="344"/>
      <c r="E16" s="344"/>
      <c r="F16" s="344"/>
      <c r="G16" s="344"/>
      <c r="H16" s="344"/>
      <c r="I16" s="344"/>
      <c r="J16" s="344"/>
      <c r="K16" s="344"/>
      <c r="L16" s="344"/>
      <c r="M16" s="344"/>
      <c r="N16" s="344"/>
      <c r="O16" s="344"/>
      <c r="P16" s="345"/>
      <c r="Q16" s="346"/>
      <c r="R16" s="343"/>
      <c r="S16" s="343"/>
      <c r="T16" s="343"/>
      <c r="U16" s="343"/>
      <c r="V16" s="343"/>
      <c r="W16" s="343"/>
      <c r="X16" s="343"/>
      <c r="Y16" s="343"/>
      <c r="Z16" s="343"/>
      <c r="AA16" s="343"/>
      <c r="AB16" s="343"/>
      <c r="AC16" s="343"/>
      <c r="AD16" s="343"/>
      <c r="AE16" s="343"/>
      <c r="AF16" s="343"/>
      <c r="AG16" s="17"/>
      <c r="AH16" s="17"/>
      <c r="AI16" s="17"/>
      <c r="AJ16" s="17"/>
      <c r="AK16" s="17"/>
      <c r="AL16" s="17"/>
      <c r="AM16" s="17"/>
      <c r="AN16" s="17"/>
    </row>
    <row r="17" spans="1:40" x14ac:dyDescent="0.3">
      <c r="A17" s="343" t="s">
        <v>211</v>
      </c>
      <c r="B17" s="343"/>
      <c r="C17" s="343"/>
      <c r="D17" s="344"/>
      <c r="E17" s="344"/>
      <c r="F17" s="344"/>
      <c r="G17" s="344"/>
      <c r="H17" s="344"/>
      <c r="I17" s="344"/>
      <c r="J17" s="344"/>
      <c r="K17" s="344"/>
      <c r="L17" s="344"/>
      <c r="M17" s="344"/>
      <c r="N17" s="344"/>
      <c r="O17" s="344"/>
      <c r="P17" s="345"/>
      <c r="Q17" s="346"/>
      <c r="R17" s="344"/>
      <c r="S17" s="344"/>
      <c r="T17" s="344"/>
      <c r="U17" s="344"/>
      <c r="V17" s="344"/>
      <c r="W17" s="344"/>
      <c r="X17" s="344"/>
      <c r="Y17" s="344"/>
      <c r="Z17" s="344"/>
      <c r="AA17" s="344"/>
      <c r="AB17" s="344"/>
      <c r="AC17" s="344"/>
      <c r="AD17" s="344"/>
      <c r="AE17" s="344"/>
      <c r="AF17" s="344"/>
      <c r="AG17" s="17"/>
      <c r="AH17" s="17"/>
      <c r="AI17" s="17"/>
      <c r="AJ17" s="17"/>
      <c r="AK17" s="17"/>
      <c r="AL17" s="17"/>
      <c r="AM17" s="17"/>
      <c r="AN17" s="17"/>
    </row>
    <row r="18" spans="1:40" x14ac:dyDescent="0.3">
      <c r="A18" s="343" t="s">
        <v>212</v>
      </c>
      <c r="B18" s="343"/>
      <c r="C18" s="343"/>
      <c r="D18" s="344"/>
      <c r="E18" s="344"/>
      <c r="F18" s="344"/>
      <c r="G18" s="344"/>
      <c r="H18" s="344"/>
      <c r="I18" s="344"/>
      <c r="J18" s="344"/>
      <c r="K18" s="344"/>
      <c r="L18" s="344"/>
      <c r="M18" s="344"/>
      <c r="N18" s="344"/>
      <c r="O18" s="344"/>
      <c r="P18" s="345"/>
      <c r="Q18" s="346"/>
      <c r="R18" s="344"/>
      <c r="S18" s="344"/>
      <c r="T18" s="344"/>
      <c r="U18" s="344"/>
      <c r="V18" s="344"/>
      <c r="W18" s="344"/>
      <c r="X18" s="344"/>
      <c r="Y18" s="344"/>
      <c r="Z18" s="344"/>
      <c r="AA18" s="344"/>
      <c r="AB18" s="344"/>
      <c r="AC18" s="344"/>
      <c r="AD18" s="344"/>
      <c r="AE18" s="344"/>
      <c r="AF18" s="344"/>
      <c r="AG18" s="17"/>
      <c r="AH18" s="17"/>
      <c r="AI18" s="17"/>
      <c r="AJ18" s="17"/>
      <c r="AK18" s="17"/>
      <c r="AL18" s="17"/>
      <c r="AM18" s="17"/>
      <c r="AN18" s="17"/>
    </row>
    <row r="19" spans="1:40" x14ac:dyDescent="0.3">
      <c r="A19" s="343" t="s">
        <v>213</v>
      </c>
      <c r="B19" s="343"/>
      <c r="C19" s="343"/>
      <c r="D19" s="344"/>
      <c r="E19" s="344"/>
      <c r="F19" s="358"/>
      <c r="G19" s="344"/>
      <c r="H19" s="344"/>
      <c r="I19" s="344"/>
      <c r="J19" s="344"/>
      <c r="K19" s="344"/>
      <c r="L19" s="344"/>
      <c r="M19" s="344"/>
      <c r="N19" s="344"/>
      <c r="O19" s="344"/>
      <c r="P19" s="345"/>
      <c r="Q19" s="346"/>
      <c r="R19" s="344"/>
      <c r="S19" s="344"/>
      <c r="T19" s="344"/>
      <c r="U19" s="344"/>
      <c r="V19" s="344"/>
      <c r="W19" s="344"/>
      <c r="X19" s="344"/>
      <c r="Y19" s="344"/>
      <c r="Z19" s="344"/>
      <c r="AA19" s="344"/>
      <c r="AB19" s="344"/>
      <c r="AC19" s="344"/>
      <c r="AD19" s="344"/>
      <c r="AE19" s="344"/>
      <c r="AF19" s="344"/>
      <c r="AG19" s="17"/>
      <c r="AH19" s="17"/>
      <c r="AI19" s="17"/>
      <c r="AJ19" s="17"/>
      <c r="AK19" s="17"/>
      <c r="AL19" s="17"/>
      <c r="AM19" s="17"/>
      <c r="AN19" s="17"/>
    </row>
    <row r="20" spans="1:40" x14ac:dyDescent="0.3">
      <c r="A20" s="343" t="s">
        <v>214</v>
      </c>
      <c r="B20" s="343"/>
      <c r="C20" s="343"/>
      <c r="D20" s="344"/>
      <c r="E20" s="344"/>
      <c r="F20" s="358"/>
      <c r="G20" s="344"/>
      <c r="H20" s="344"/>
      <c r="I20" s="344"/>
      <c r="J20" s="344"/>
      <c r="K20" s="344"/>
      <c r="L20" s="344"/>
      <c r="M20" s="344"/>
      <c r="N20" s="344"/>
      <c r="O20" s="344"/>
      <c r="P20" s="345"/>
      <c r="Q20" s="346"/>
      <c r="R20" s="344"/>
      <c r="S20" s="344"/>
      <c r="T20" s="344"/>
      <c r="U20" s="344"/>
      <c r="V20" s="344"/>
      <c r="W20" s="344"/>
      <c r="X20" s="344"/>
      <c r="Y20" s="344"/>
      <c r="Z20" s="344"/>
      <c r="AA20" s="344"/>
      <c r="AB20" s="344"/>
      <c r="AC20" s="344"/>
      <c r="AD20" s="344"/>
      <c r="AE20" s="344"/>
      <c r="AF20" s="344"/>
      <c r="AG20" s="17"/>
      <c r="AH20" s="17"/>
      <c r="AI20" s="17"/>
      <c r="AJ20" s="17"/>
      <c r="AK20" s="17"/>
      <c r="AL20" s="17"/>
      <c r="AM20" s="17"/>
      <c r="AN20" s="17"/>
    </row>
    <row r="21" spans="1:40" x14ac:dyDescent="0.3">
      <c r="A21" s="343" t="s">
        <v>215</v>
      </c>
      <c r="B21" s="343"/>
      <c r="C21" s="343"/>
      <c r="D21" s="344"/>
      <c r="E21" s="344"/>
      <c r="F21" s="358"/>
      <c r="G21" s="344"/>
      <c r="H21" s="344"/>
      <c r="I21" s="344"/>
      <c r="J21" s="344"/>
      <c r="K21" s="344"/>
      <c r="L21" s="344"/>
      <c r="M21" s="344"/>
      <c r="N21" s="344"/>
      <c r="O21" s="344"/>
      <c r="P21" s="345"/>
      <c r="Q21" s="346"/>
      <c r="R21" s="344"/>
      <c r="S21" s="345"/>
      <c r="T21" s="344"/>
      <c r="U21" s="344"/>
      <c r="V21" s="344"/>
      <c r="W21" s="344"/>
      <c r="X21" s="344"/>
      <c r="Y21" s="344"/>
      <c r="Z21" s="344"/>
      <c r="AA21" s="344"/>
      <c r="AB21" s="344"/>
      <c r="AC21" s="344"/>
      <c r="AD21" s="344"/>
      <c r="AE21" s="344"/>
      <c r="AF21" s="344"/>
      <c r="AG21" s="17"/>
      <c r="AH21" s="17"/>
      <c r="AI21" s="17"/>
      <c r="AJ21" s="17"/>
      <c r="AK21" s="17"/>
      <c r="AL21" s="17"/>
      <c r="AM21" s="17"/>
      <c r="AN21" s="17"/>
    </row>
    <row r="22" spans="1:40" x14ac:dyDescent="0.3">
      <c r="A22" s="343" t="s">
        <v>216</v>
      </c>
      <c r="B22" s="343"/>
      <c r="C22" s="343"/>
      <c r="D22" s="344"/>
      <c r="E22" s="344"/>
      <c r="F22" s="358"/>
      <c r="G22" s="344"/>
      <c r="H22" s="344"/>
      <c r="I22" s="344"/>
      <c r="J22" s="344"/>
      <c r="K22" s="344"/>
      <c r="L22" s="344"/>
      <c r="M22" s="344"/>
      <c r="N22" s="344"/>
      <c r="O22" s="344"/>
      <c r="P22" s="345"/>
      <c r="Q22" s="346"/>
      <c r="R22" s="344"/>
      <c r="S22" s="344"/>
      <c r="T22" s="344"/>
      <c r="U22" s="344"/>
      <c r="V22" s="344"/>
      <c r="W22" s="344"/>
      <c r="X22" s="344"/>
      <c r="Y22" s="344"/>
      <c r="Z22" s="344"/>
      <c r="AA22" s="344"/>
      <c r="AB22" s="344"/>
      <c r="AC22" s="344"/>
      <c r="AD22" s="344"/>
      <c r="AE22" s="344"/>
      <c r="AF22" s="344"/>
      <c r="AG22" s="17"/>
      <c r="AH22" s="17"/>
      <c r="AI22" s="17"/>
      <c r="AJ22" s="17"/>
      <c r="AK22" s="17"/>
      <c r="AL22" s="17"/>
      <c r="AM22" s="17"/>
      <c r="AN22" s="17"/>
    </row>
    <row r="23" spans="1:40" x14ac:dyDescent="0.3">
      <c r="A23" s="343" t="s">
        <v>219</v>
      </c>
      <c r="B23" s="343"/>
      <c r="C23" s="343"/>
      <c r="D23" s="344"/>
      <c r="E23" s="344"/>
      <c r="F23" s="358"/>
      <c r="G23" s="344"/>
      <c r="H23" s="344"/>
      <c r="I23" s="344"/>
      <c r="J23" s="344"/>
      <c r="K23" s="344"/>
      <c r="L23" s="344"/>
      <c r="M23" s="344"/>
      <c r="N23" s="344"/>
      <c r="O23" s="344"/>
      <c r="P23" s="345"/>
      <c r="Q23" s="346"/>
      <c r="R23" s="344"/>
      <c r="S23" s="344"/>
      <c r="T23" s="344"/>
      <c r="U23" s="344"/>
      <c r="V23" s="344"/>
      <c r="W23" s="344"/>
      <c r="X23" s="344"/>
      <c r="Y23" s="344"/>
      <c r="Z23" s="344"/>
      <c r="AA23" s="344"/>
      <c r="AB23" s="344"/>
      <c r="AC23" s="344"/>
      <c r="AD23" s="344"/>
      <c r="AE23" s="344"/>
      <c r="AF23" s="344"/>
      <c r="AG23" s="17"/>
      <c r="AH23" s="17"/>
      <c r="AI23" s="17"/>
      <c r="AJ23" s="17"/>
      <c r="AK23" s="17"/>
      <c r="AL23" s="17"/>
      <c r="AM23" s="17"/>
      <c r="AN23" s="17"/>
    </row>
    <row r="24" spans="1:40" x14ac:dyDescent="0.3">
      <c r="A24" s="343" t="s">
        <v>220</v>
      </c>
      <c r="B24" s="343"/>
      <c r="C24" s="343"/>
      <c r="D24" s="344"/>
      <c r="E24" s="344"/>
      <c r="F24" s="358"/>
      <c r="G24" s="344"/>
      <c r="H24" s="344"/>
      <c r="I24" s="344"/>
      <c r="J24" s="344"/>
      <c r="K24" s="344"/>
      <c r="L24" s="344"/>
      <c r="M24" s="344"/>
      <c r="N24" s="344"/>
      <c r="O24" s="344"/>
      <c r="P24" s="345"/>
      <c r="Q24" s="346"/>
      <c r="R24" s="344"/>
      <c r="S24" s="344"/>
      <c r="T24" s="344"/>
      <c r="U24" s="344"/>
      <c r="V24" s="344"/>
      <c r="W24" s="344"/>
      <c r="X24" s="344"/>
      <c r="Y24" s="344"/>
      <c r="Z24" s="344"/>
      <c r="AA24" s="344"/>
      <c r="AB24" s="344"/>
      <c r="AC24" s="344"/>
      <c r="AD24" s="344"/>
      <c r="AE24" s="344"/>
      <c r="AF24" s="344"/>
      <c r="AG24" s="17"/>
      <c r="AH24" s="17"/>
      <c r="AI24" s="17"/>
      <c r="AJ24" s="17"/>
      <c r="AK24" s="17"/>
      <c r="AL24" s="17"/>
      <c r="AM24" s="17"/>
      <c r="AN24" s="17"/>
    </row>
    <row r="25" spans="1:40" x14ac:dyDescent="0.3">
      <c r="A25" s="343" t="s">
        <v>221</v>
      </c>
      <c r="B25" s="343"/>
      <c r="C25" s="343"/>
      <c r="D25" s="344"/>
      <c r="E25" s="344"/>
      <c r="F25" s="344"/>
      <c r="G25" s="344"/>
      <c r="H25" s="344"/>
      <c r="I25" s="344"/>
      <c r="J25" s="344"/>
      <c r="K25" s="344"/>
      <c r="L25" s="344"/>
      <c r="M25" s="344"/>
      <c r="N25" s="344"/>
      <c r="O25" s="344"/>
      <c r="P25" s="345"/>
      <c r="Q25" s="346"/>
      <c r="R25" s="344"/>
      <c r="S25" s="344"/>
      <c r="T25" s="344"/>
      <c r="U25" s="344"/>
      <c r="V25" s="344"/>
      <c r="W25" s="344"/>
      <c r="X25" s="344"/>
      <c r="Y25" s="344"/>
      <c r="Z25" s="344"/>
      <c r="AA25" s="344"/>
      <c r="AB25" s="344"/>
      <c r="AC25" s="344"/>
      <c r="AD25" s="344"/>
      <c r="AE25" s="344"/>
      <c r="AF25" s="344"/>
      <c r="AG25" s="17"/>
      <c r="AH25" s="17"/>
      <c r="AI25" s="17"/>
      <c r="AJ25" s="17"/>
      <c r="AK25" s="17"/>
      <c r="AL25" s="17"/>
      <c r="AM25" s="17"/>
      <c r="AN25" s="17"/>
    </row>
    <row r="26" spans="1:40" x14ac:dyDescent="0.3">
      <c r="A26" s="343" t="s">
        <v>222</v>
      </c>
      <c r="B26" s="343"/>
      <c r="C26" s="343"/>
      <c r="D26" s="344"/>
      <c r="E26" s="344"/>
      <c r="F26" s="358"/>
      <c r="G26" s="344"/>
      <c r="H26" s="344"/>
      <c r="I26" s="344"/>
      <c r="J26" s="344"/>
      <c r="K26" s="344"/>
      <c r="L26" s="344"/>
      <c r="M26" s="344"/>
      <c r="N26" s="344"/>
      <c r="O26" s="344"/>
      <c r="P26" s="345"/>
      <c r="Q26" s="346"/>
      <c r="R26" s="344"/>
      <c r="S26" s="344"/>
      <c r="T26" s="344"/>
      <c r="U26" s="344"/>
      <c r="V26" s="344"/>
      <c r="W26" s="344"/>
      <c r="X26" s="344"/>
      <c r="Y26" s="344"/>
      <c r="Z26" s="344"/>
      <c r="AA26" s="344"/>
      <c r="AB26" s="344"/>
      <c r="AC26" s="344"/>
      <c r="AD26" s="344"/>
      <c r="AE26" s="344"/>
      <c r="AF26" s="344"/>
      <c r="AG26" s="17"/>
      <c r="AH26" s="17"/>
      <c r="AI26" s="17"/>
      <c r="AJ26" s="17"/>
      <c r="AK26" s="17"/>
      <c r="AL26" s="17"/>
      <c r="AM26" s="17"/>
      <c r="AN26" s="17"/>
    </row>
    <row r="27" spans="1:40" x14ac:dyDescent="0.3">
      <c r="A27" s="343" t="s">
        <v>223</v>
      </c>
      <c r="B27" s="343"/>
      <c r="C27" s="343"/>
      <c r="D27" s="344"/>
      <c r="E27" s="344"/>
      <c r="F27" s="358"/>
      <c r="G27" s="344"/>
      <c r="H27" s="344"/>
      <c r="I27" s="344"/>
      <c r="J27" s="344"/>
      <c r="K27" s="344"/>
      <c r="L27" s="344"/>
      <c r="M27" s="344"/>
      <c r="N27" s="344"/>
      <c r="O27" s="344"/>
      <c r="P27" s="345"/>
      <c r="Q27" s="346"/>
      <c r="R27" s="344"/>
      <c r="S27" s="344"/>
      <c r="T27" s="344"/>
      <c r="U27" s="344"/>
      <c r="V27" s="344"/>
      <c r="W27" s="344"/>
      <c r="X27" s="344"/>
      <c r="Y27" s="344"/>
      <c r="Z27" s="344"/>
      <c r="AA27" s="344"/>
      <c r="AB27" s="344"/>
      <c r="AC27" s="344"/>
      <c r="AD27" s="344"/>
      <c r="AE27" s="344"/>
      <c r="AF27" s="344"/>
      <c r="AG27" s="17"/>
      <c r="AH27" s="17"/>
      <c r="AI27" s="17"/>
      <c r="AJ27" s="17"/>
      <c r="AK27" s="17"/>
      <c r="AL27" s="17"/>
      <c r="AM27" s="17"/>
      <c r="AN27" s="17"/>
    </row>
    <row r="28" spans="1:40" x14ac:dyDescent="0.3">
      <c r="A28" s="343" t="s">
        <v>224</v>
      </c>
      <c r="B28" s="343"/>
      <c r="C28" s="343"/>
      <c r="D28" s="344"/>
      <c r="E28" s="344"/>
      <c r="F28" s="358"/>
      <c r="G28" s="344"/>
      <c r="H28" s="344"/>
      <c r="I28" s="344"/>
      <c r="J28" s="344"/>
      <c r="K28" s="344"/>
      <c r="L28" s="344"/>
      <c r="M28" s="344"/>
      <c r="N28" s="344"/>
      <c r="O28" s="344"/>
      <c r="P28" s="345"/>
      <c r="Q28" s="346"/>
      <c r="R28" s="344"/>
      <c r="S28" s="344"/>
      <c r="T28" s="344"/>
      <c r="U28" s="344"/>
      <c r="V28" s="344"/>
      <c r="W28" s="344"/>
      <c r="X28" s="344"/>
      <c r="Y28" s="344"/>
      <c r="Z28" s="344"/>
      <c r="AA28" s="344"/>
      <c r="AB28" s="344"/>
      <c r="AC28" s="344"/>
      <c r="AD28" s="344"/>
      <c r="AE28" s="344"/>
      <c r="AF28" s="344"/>
      <c r="AG28" s="17"/>
      <c r="AH28" s="17"/>
      <c r="AI28" s="17"/>
      <c r="AJ28" s="17"/>
      <c r="AK28" s="17"/>
      <c r="AL28" s="17"/>
      <c r="AM28" s="17"/>
      <c r="AN28" s="17"/>
    </row>
    <row r="29" spans="1:40" x14ac:dyDescent="0.3">
      <c r="A29" s="343" t="s">
        <v>225</v>
      </c>
      <c r="B29" s="343"/>
      <c r="C29" s="343"/>
      <c r="D29" s="344"/>
      <c r="E29" s="344"/>
      <c r="F29" s="358"/>
      <c r="G29" s="344"/>
      <c r="H29" s="344"/>
      <c r="I29" s="344"/>
      <c r="J29" s="344"/>
      <c r="K29" s="344"/>
      <c r="L29" s="344"/>
      <c r="M29" s="344"/>
      <c r="N29" s="344"/>
      <c r="O29" s="344"/>
      <c r="P29" s="345"/>
      <c r="Q29" s="344"/>
      <c r="R29" s="344"/>
      <c r="S29" s="344"/>
      <c r="T29" s="344"/>
      <c r="U29" s="344"/>
      <c r="V29" s="344"/>
      <c r="W29" s="344"/>
      <c r="X29" s="344"/>
      <c r="Y29" s="344"/>
      <c r="Z29" s="344"/>
      <c r="AA29" s="344"/>
      <c r="AB29" s="344"/>
      <c r="AC29" s="344"/>
      <c r="AD29" s="344"/>
      <c r="AE29" s="344"/>
      <c r="AF29" s="344"/>
      <c r="AG29" s="17"/>
      <c r="AH29" s="17"/>
      <c r="AI29" s="17"/>
      <c r="AJ29" s="17"/>
      <c r="AK29" s="17"/>
      <c r="AL29" s="17"/>
      <c r="AM29" s="17"/>
      <c r="AN29" s="17"/>
    </row>
    <row r="30" spans="1:40" x14ac:dyDescent="0.3">
      <c r="A30" s="343" t="s">
        <v>226</v>
      </c>
      <c r="B30" s="343"/>
      <c r="C30" s="343" t="s">
        <v>181</v>
      </c>
      <c r="D30" s="344"/>
      <c r="E30" s="344"/>
      <c r="F30" s="344"/>
      <c r="G30" s="344"/>
      <c r="H30" s="344"/>
      <c r="I30" s="344"/>
      <c r="J30" s="344"/>
      <c r="K30" s="344"/>
      <c r="L30" s="344"/>
      <c r="M30" s="344"/>
      <c r="N30" s="344"/>
      <c r="O30" s="344"/>
      <c r="P30" s="345"/>
      <c r="Q30" s="346"/>
      <c r="R30" s="344"/>
      <c r="S30" s="344"/>
      <c r="T30" s="344"/>
      <c r="U30" s="344"/>
      <c r="V30" s="344"/>
      <c r="W30" s="344"/>
      <c r="X30" s="344"/>
      <c r="Y30" s="344"/>
      <c r="Z30" s="344"/>
      <c r="AA30" s="344"/>
      <c r="AB30" s="344"/>
      <c r="AC30" s="344"/>
      <c r="AD30" s="344"/>
      <c r="AE30" s="344"/>
      <c r="AF30" s="344"/>
      <c r="AG30" s="17"/>
      <c r="AH30" s="17"/>
      <c r="AI30" s="17"/>
      <c r="AJ30" s="17"/>
      <c r="AK30" s="17"/>
      <c r="AL30" s="17"/>
      <c r="AM30" s="17"/>
      <c r="AN30" s="17"/>
    </row>
    <row r="31" spans="1:40" x14ac:dyDescent="0.3">
      <c r="A31" s="343" t="s">
        <v>227</v>
      </c>
      <c r="B31" s="343"/>
      <c r="C31" s="343" t="s">
        <v>181</v>
      </c>
      <c r="D31" s="344"/>
      <c r="E31" s="344"/>
      <c r="F31" s="344"/>
      <c r="G31" s="344"/>
      <c r="H31" s="344"/>
      <c r="I31" s="344"/>
      <c r="J31" s="344"/>
      <c r="K31" s="344"/>
      <c r="L31" s="344"/>
      <c r="M31" s="344"/>
      <c r="N31" s="344"/>
      <c r="O31" s="344"/>
      <c r="P31" s="345"/>
      <c r="Q31" s="346"/>
      <c r="R31" s="344"/>
      <c r="S31" s="344"/>
      <c r="T31" s="344"/>
      <c r="U31" s="344"/>
      <c r="V31" s="344"/>
      <c r="W31" s="344"/>
      <c r="X31" s="344"/>
      <c r="Y31" s="344"/>
      <c r="Z31" s="344"/>
      <c r="AA31" s="344"/>
      <c r="AB31" s="344"/>
      <c r="AC31" s="344"/>
      <c r="AD31" s="344"/>
      <c r="AE31" s="344"/>
      <c r="AF31" s="344"/>
      <c r="AG31" s="17"/>
      <c r="AH31" s="17"/>
      <c r="AI31" s="17"/>
      <c r="AJ31" s="17"/>
      <c r="AK31" s="17"/>
      <c r="AL31" s="17"/>
      <c r="AM31" s="17"/>
      <c r="AN31" s="17"/>
    </row>
    <row r="32" spans="1:40" x14ac:dyDescent="0.3">
      <c r="A32" s="343" t="s">
        <v>228</v>
      </c>
      <c r="B32" s="343"/>
      <c r="C32" s="343"/>
      <c r="D32" s="344"/>
      <c r="E32" s="344"/>
      <c r="F32" s="344"/>
      <c r="G32" s="344"/>
      <c r="H32" s="344"/>
      <c r="I32" s="344"/>
      <c r="J32" s="344"/>
      <c r="K32" s="344"/>
      <c r="L32" s="344"/>
      <c r="M32" s="344"/>
      <c r="N32" s="344"/>
      <c r="O32" s="344"/>
      <c r="P32" s="345"/>
      <c r="Q32" s="346"/>
      <c r="R32" s="344"/>
      <c r="S32" s="344"/>
      <c r="T32" s="344"/>
      <c r="U32" s="344"/>
      <c r="V32" s="344"/>
      <c r="W32" s="344"/>
      <c r="X32" s="344"/>
      <c r="Y32" s="344"/>
      <c r="Z32" s="344"/>
      <c r="AA32" s="344"/>
      <c r="AB32" s="344"/>
      <c r="AC32" s="344"/>
      <c r="AD32" s="344"/>
      <c r="AE32" s="344"/>
      <c r="AF32" s="344"/>
      <c r="AG32" s="17"/>
      <c r="AH32" s="17"/>
      <c r="AI32" s="17"/>
      <c r="AJ32" s="17"/>
      <c r="AK32" s="17"/>
      <c r="AL32" s="17"/>
      <c r="AM32" s="17"/>
      <c r="AN32" s="17"/>
    </row>
    <row r="33" spans="1:40" x14ac:dyDescent="0.3">
      <c r="A33" s="343" t="s">
        <v>229</v>
      </c>
      <c r="B33" s="343"/>
      <c r="C33" s="343"/>
      <c r="D33" s="344"/>
      <c r="E33" s="344"/>
      <c r="F33" s="358"/>
      <c r="G33" s="344"/>
      <c r="H33" s="344"/>
      <c r="I33" s="344"/>
      <c r="J33" s="344"/>
      <c r="K33" s="344"/>
      <c r="L33" s="344"/>
      <c r="M33" s="344"/>
      <c r="N33" s="344"/>
      <c r="O33" s="344"/>
      <c r="P33" s="345"/>
      <c r="Q33" s="346"/>
      <c r="R33" s="344"/>
      <c r="S33" s="344"/>
      <c r="T33" s="344"/>
      <c r="U33" s="344"/>
      <c r="V33" s="344"/>
      <c r="W33" s="344"/>
      <c r="X33" s="344"/>
      <c r="Y33" s="344"/>
      <c r="Z33" s="344"/>
      <c r="AA33" s="344"/>
      <c r="AB33" s="344"/>
      <c r="AC33" s="344"/>
      <c r="AD33" s="344"/>
      <c r="AE33" s="344"/>
      <c r="AF33" s="344"/>
      <c r="AG33" s="17"/>
      <c r="AH33" s="17"/>
      <c r="AI33" s="17"/>
      <c r="AJ33" s="17"/>
      <c r="AK33" s="17"/>
      <c r="AL33" s="17"/>
      <c r="AM33" s="17"/>
      <c r="AN33" s="17"/>
    </row>
    <row r="34" spans="1:40" x14ac:dyDescent="0.3">
      <c r="A34" s="343" t="s">
        <v>230</v>
      </c>
      <c r="B34" s="343"/>
      <c r="C34" s="343"/>
      <c r="D34" s="344"/>
      <c r="E34" s="344"/>
      <c r="F34" s="358"/>
      <c r="G34" s="344"/>
      <c r="H34" s="344"/>
      <c r="I34" s="344"/>
      <c r="J34" s="344"/>
      <c r="K34" s="344"/>
      <c r="L34" s="344"/>
      <c r="M34" s="344"/>
      <c r="N34" s="344"/>
      <c r="O34" s="344"/>
      <c r="P34" s="345"/>
      <c r="Q34" s="346"/>
      <c r="R34" s="344"/>
      <c r="S34" s="344"/>
      <c r="T34" s="344"/>
      <c r="U34" s="344"/>
      <c r="V34" s="344"/>
      <c r="W34" s="344"/>
      <c r="X34" s="344"/>
      <c r="Y34" s="344"/>
      <c r="Z34" s="344"/>
      <c r="AA34" s="344"/>
      <c r="AB34" s="344"/>
      <c r="AC34" s="344"/>
      <c r="AD34" s="344"/>
      <c r="AE34" s="344"/>
      <c r="AF34" s="344"/>
      <c r="AG34" s="17"/>
      <c r="AH34" s="17"/>
      <c r="AI34" s="17"/>
      <c r="AJ34" s="17"/>
      <c r="AK34" s="17"/>
      <c r="AL34" s="17"/>
      <c r="AM34" s="17"/>
      <c r="AN34" s="17"/>
    </row>
    <row r="35" spans="1:40" x14ac:dyDescent="0.3">
      <c r="A35" s="343" t="s">
        <v>231</v>
      </c>
      <c r="B35" s="343"/>
      <c r="C35" s="343"/>
      <c r="D35" s="344"/>
      <c r="E35" s="344"/>
      <c r="F35" s="358"/>
      <c r="G35" s="344"/>
      <c r="H35" s="344"/>
      <c r="I35" s="344"/>
      <c r="J35" s="344"/>
      <c r="K35" s="344"/>
      <c r="L35" s="344"/>
      <c r="M35" s="344"/>
      <c r="N35" s="344"/>
      <c r="O35" s="344"/>
      <c r="P35" s="345"/>
      <c r="Q35" s="346"/>
      <c r="R35" s="344"/>
      <c r="S35" s="344"/>
      <c r="T35" s="344"/>
      <c r="U35" s="344"/>
      <c r="V35" s="344"/>
      <c r="W35" s="344"/>
      <c r="X35" s="344"/>
      <c r="Y35" s="344"/>
      <c r="Z35" s="344"/>
      <c r="AA35" s="344"/>
      <c r="AB35" s="344"/>
      <c r="AC35" s="344"/>
      <c r="AD35" s="344"/>
      <c r="AE35" s="344"/>
      <c r="AF35" s="344"/>
      <c r="AG35" s="17"/>
      <c r="AH35" s="17"/>
      <c r="AI35" s="17"/>
      <c r="AJ35" s="17"/>
      <c r="AK35" s="17"/>
      <c r="AL35" s="17"/>
      <c r="AM35" s="17"/>
      <c r="AN35" s="17"/>
    </row>
    <row r="36" spans="1:40" x14ac:dyDescent="0.3">
      <c r="A36" s="343" t="s">
        <v>232</v>
      </c>
      <c r="B36" s="343"/>
      <c r="C36" s="343"/>
      <c r="D36" s="344"/>
      <c r="E36" s="344"/>
      <c r="F36" s="344"/>
      <c r="G36" s="344"/>
      <c r="H36" s="344"/>
      <c r="I36" s="344"/>
      <c r="J36" s="344"/>
      <c r="K36" s="344"/>
      <c r="L36" s="344"/>
      <c r="M36" s="344"/>
      <c r="N36" s="344"/>
      <c r="O36" s="344"/>
      <c r="P36" s="345"/>
      <c r="Q36" s="346"/>
      <c r="R36" s="344"/>
      <c r="S36" s="344"/>
      <c r="T36" s="344"/>
      <c r="U36" s="344"/>
      <c r="V36" s="344"/>
      <c r="W36" s="344"/>
      <c r="X36" s="344"/>
      <c r="Y36" s="344"/>
      <c r="Z36" s="344"/>
      <c r="AA36" s="344"/>
      <c r="AB36" s="344"/>
      <c r="AC36" s="344"/>
      <c r="AD36" s="344"/>
      <c r="AE36" s="344"/>
      <c r="AF36" s="344"/>
      <c r="AG36" s="17"/>
      <c r="AH36" s="17"/>
      <c r="AI36" s="17"/>
      <c r="AJ36" s="17"/>
      <c r="AK36" s="17"/>
      <c r="AL36" s="17"/>
      <c r="AM36" s="17"/>
      <c r="AN36" s="17"/>
    </row>
    <row r="37" spans="1:40" x14ac:dyDescent="0.3">
      <c r="A37" s="343" t="s">
        <v>233</v>
      </c>
      <c r="B37" s="343"/>
      <c r="C37" s="343"/>
      <c r="D37" s="344"/>
      <c r="E37" s="344"/>
      <c r="F37" s="344"/>
      <c r="G37" s="344"/>
      <c r="H37" s="344"/>
      <c r="I37" s="344"/>
      <c r="J37" s="344"/>
      <c r="K37" s="344"/>
      <c r="L37" s="344"/>
      <c r="M37" s="344"/>
      <c r="N37" s="344"/>
      <c r="O37" s="344"/>
      <c r="P37" s="345"/>
      <c r="Q37" s="346"/>
      <c r="R37" s="344"/>
      <c r="S37" s="344"/>
      <c r="T37" s="344"/>
      <c r="U37" s="344"/>
      <c r="V37" s="344"/>
      <c r="W37" s="344"/>
      <c r="X37" s="344"/>
      <c r="Y37" s="344"/>
      <c r="Z37" s="344"/>
      <c r="AA37" s="344"/>
      <c r="AB37" s="344"/>
      <c r="AC37" s="344"/>
      <c r="AD37" s="344"/>
      <c r="AE37" s="344"/>
      <c r="AF37" s="344"/>
      <c r="AG37" s="17"/>
      <c r="AH37" s="17"/>
      <c r="AI37" s="17"/>
      <c r="AJ37" s="17"/>
      <c r="AK37" s="17"/>
      <c r="AL37" s="17"/>
      <c r="AM37" s="17"/>
      <c r="AN37" s="17"/>
    </row>
    <row r="38" spans="1:40" x14ac:dyDescent="0.3">
      <c r="A38" s="343" t="s">
        <v>234</v>
      </c>
      <c r="B38" s="343"/>
      <c r="C38" s="343"/>
      <c r="D38" s="344"/>
      <c r="E38" s="344"/>
      <c r="F38" s="358"/>
      <c r="G38" s="344"/>
      <c r="H38" s="344"/>
      <c r="I38" s="344"/>
      <c r="J38" s="344"/>
      <c r="K38" s="344"/>
      <c r="L38" s="344"/>
      <c r="M38" s="344"/>
      <c r="N38" s="344"/>
      <c r="O38" s="344"/>
      <c r="P38" s="345"/>
      <c r="Q38" s="346"/>
      <c r="R38" s="344"/>
      <c r="S38" s="344"/>
      <c r="T38" s="344"/>
      <c r="U38" s="344"/>
      <c r="V38" s="344"/>
      <c r="W38" s="344"/>
      <c r="X38" s="344"/>
      <c r="Y38" s="344"/>
      <c r="Z38" s="344"/>
      <c r="AA38" s="344"/>
      <c r="AB38" s="344"/>
      <c r="AC38" s="344"/>
      <c r="AD38" s="344"/>
      <c r="AE38" s="344"/>
      <c r="AF38" s="344"/>
      <c r="AG38" s="17"/>
      <c r="AH38" s="17"/>
      <c r="AI38" s="17"/>
      <c r="AJ38" s="17"/>
      <c r="AK38" s="17"/>
      <c r="AL38" s="17"/>
      <c r="AM38" s="17"/>
      <c r="AN38" s="17"/>
    </row>
    <row r="39" spans="1:40" x14ac:dyDescent="0.3">
      <c r="A39" s="343" t="s">
        <v>235</v>
      </c>
      <c r="B39" s="343"/>
      <c r="C39" s="343"/>
      <c r="D39" s="344"/>
      <c r="E39" s="344"/>
      <c r="F39" s="358"/>
      <c r="G39" s="344"/>
      <c r="H39" s="344"/>
      <c r="I39" s="344"/>
      <c r="J39" s="344"/>
      <c r="K39" s="344"/>
      <c r="L39" s="344"/>
      <c r="M39" s="344"/>
      <c r="N39" s="344"/>
      <c r="O39" s="344"/>
      <c r="P39" s="345"/>
      <c r="Q39" s="346"/>
      <c r="R39" s="344"/>
      <c r="S39" s="344"/>
      <c r="T39" s="344"/>
      <c r="U39" s="344"/>
      <c r="V39" s="344"/>
      <c r="W39" s="344"/>
      <c r="X39" s="344"/>
      <c r="Y39" s="344"/>
      <c r="Z39" s="344"/>
      <c r="AA39" s="344"/>
      <c r="AB39" s="344"/>
      <c r="AC39" s="344"/>
      <c r="AD39" s="344"/>
      <c r="AE39" s="344"/>
      <c r="AF39" s="344"/>
      <c r="AG39" s="17"/>
      <c r="AH39" s="17"/>
      <c r="AI39" s="17"/>
      <c r="AJ39" s="17"/>
      <c r="AK39" s="17"/>
      <c r="AL39" s="17"/>
      <c r="AM39" s="17"/>
      <c r="AN39" s="17"/>
    </row>
    <row r="40" spans="1:40" x14ac:dyDescent="0.3">
      <c r="A40" s="343" t="s">
        <v>236</v>
      </c>
      <c r="B40" s="343"/>
      <c r="C40" s="343" t="s">
        <v>182</v>
      </c>
      <c r="D40" s="344"/>
      <c r="E40" s="344"/>
      <c r="F40" s="358"/>
      <c r="G40" s="344"/>
      <c r="H40" s="344"/>
      <c r="I40" s="344"/>
      <c r="J40" s="344"/>
      <c r="K40" s="344"/>
      <c r="L40" s="344"/>
      <c r="M40" s="344"/>
      <c r="N40" s="344"/>
      <c r="O40" s="344"/>
      <c r="P40" s="345"/>
      <c r="Q40" s="346"/>
      <c r="R40" s="344"/>
      <c r="S40" s="344"/>
      <c r="T40" s="344"/>
      <c r="U40" s="344"/>
      <c r="V40" s="344"/>
      <c r="W40" s="344"/>
      <c r="X40" s="344"/>
      <c r="Y40" s="344"/>
      <c r="Z40" s="344"/>
      <c r="AA40" s="344"/>
      <c r="AB40" s="344"/>
      <c r="AC40" s="344"/>
      <c r="AD40" s="344"/>
      <c r="AE40" s="344"/>
      <c r="AF40" s="344"/>
      <c r="AG40" s="17"/>
      <c r="AH40" s="17"/>
      <c r="AI40" s="17"/>
      <c r="AJ40" s="17"/>
      <c r="AK40" s="17"/>
      <c r="AL40" s="17"/>
      <c r="AM40" s="17"/>
      <c r="AN40" s="17"/>
    </row>
    <row r="41" spans="1:40" x14ac:dyDescent="0.3">
      <c r="A41" s="343" t="s">
        <v>237</v>
      </c>
      <c r="B41" s="343"/>
      <c r="C41" s="343" t="s">
        <v>182</v>
      </c>
      <c r="D41" s="344"/>
      <c r="E41" s="344"/>
      <c r="F41" s="358"/>
      <c r="G41" s="344"/>
      <c r="H41" s="344"/>
      <c r="I41" s="344"/>
      <c r="J41" s="344"/>
      <c r="K41" s="344"/>
      <c r="L41" s="344"/>
      <c r="M41" s="344"/>
      <c r="N41" s="344"/>
      <c r="O41" s="344"/>
      <c r="P41" s="345"/>
      <c r="Q41" s="346"/>
      <c r="R41" s="344"/>
      <c r="S41" s="344"/>
      <c r="T41" s="344"/>
      <c r="U41" s="344"/>
      <c r="V41" s="344"/>
      <c r="W41" s="344"/>
      <c r="X41" s="344"/>
      <c r="Y41" s="344"/>
      <c r="Z41" s="344"/>
      <c r="AA41" s="344"/>
      <c r="AB41" s="344"/>
      <c r="AC41" s="344"/>
      <c r="AD41" s="344"/>
      <c r="AE41" s="344"/>
      <c r="AF41" s="344"/>
      <c r="AG41" s="17"/>
      <c r="AH41" s="17"/>
      <c r="AI41" s="17"/>
      <c r="AJ41" s="17"/>
      <c r="AK41" s="17"/>
      <c r="AL41" s="17"/>
      <c r="AM41" s="17"/>
      <c r="AN41" s="17"/>
    </row>
    <row r="42" spans="1:40" x14ac:dyDescent="0.3">
      <c r="A42" s="343" t="s">
        <v>238</v>
      </c>
      <c r="B42" s="343"/>
      <c r="C42" s="343"/>
      <c r="D42" s="344"/>
      <c r="E42" s="344"/>
      <c r="F42" s="358"/>
      <c r="G42" s="344"/>
      <c r="H42" s="344"/>
      <c r="I42" s="344"/>
      <c r="J42" s="344"/>
      <c r="K42" s="344"/>
      <c r="L42" s="344"/>
      <c r="M42" s="344"/>
      <c r="N42" s="344"/>
      <c r="O42" s="344"/>
      <c r="P42" s="345"/>
      <c r="Q42" s="346"/>
      <c r="R42" s="344"/>
      <c r="S42" s="344"/>
      <c r="T42" s="344"/>
      <c r="U42" s="344"/>
      <c r="V42" s="344"/>
      <c r="W42" s="344"/>
      <c r="X42" s="344"/>
      <c r="Y42" s="344"/>
      <c r="Z42" s="344"/>
      <c r="AA42" s="344"/>
      <c r="AB42" s="344"/>
      <c r="AC42" s="344"/>
      <c r="AD42" s="344"/>
      <c r="AE42" s="344"/>
      <c r="AF42" s="344"/>
      <c r="AG42" s="17"/>
      <c r="AH42" s="17"/>
      <c r="AI42" s="17"/>
      <c r="AJ42" s="17"/>
      <c r="AK42" s="17"/>
      <c r="AL42" s="17"/>
      <c r="AM42" s="17"/>
      <c r="AN42" s="17"/>
    </row>
    <row r="43" spans="1:40" x14ac:dyDescent="0.3">
      <c r="A43" s="343" t="s">
        <v>239</v>
      </c>
      <c r="B43" s="343"/>
      <c r="C43" s="343"/>
      <c r="D43" s="344"/>
      <c r="E43" s="344"/>
      <c r="F43" s="344"/>
      <c r="G43" s="344"/>
      <c r="H43" s="344"/>
      <c r="I43" s="344"/>
      <c r="J43" s="344"/>
      <c r="K43" s="344"/>
      <c r="L43" s="344"/>
      <c r="M43" s="344"/>
      <c r="N43" s="344"/>
      <c r="O43" s="344"/>
      <c r="P43" s="345"/>
      <c r="Q43" s="346"/>
      <c r="R43" s="344"/>
      <c r="S43" s="344"/>
      <c r="T43" s="344"/>
      <c r="U43" s="344"/>
      <c r="V43" s="344"/>
      <c r="W43" s="344"/>
      <c r="X43" s="344"/>
      <c r="Y43" s="344"/>
      <c r="Z43" s="344"/>
      <c r="AA43" s="344"/>
      <c r="AB43" s="344"/>
      <c r="AC43" s="344"/>
      <c r="AD43" s="344"/>
      <c r="AE43" s="344"/>
      <c r="AF43" s="344"/>
      <c r="AG43" s="17"/>
      <c r="AH43" s="17"/>
      <c r="AI43" s="17"/>
      <c r="AJ43" s="17"/>
      <c r="AK43" s="17"/>
      <c r="AL43" s="17"/>
      <c r="AM43" s="17"/>
      <c r="AN43" s="17"/>
    </row>
    <row r="44" spans="1:40" x14ac:dyDescent="0.3">
      <c r="A44" s="343" t="s">
        <v>240</v>
      </c>
      <c r="B44" s="343"/>
      <c r="C44" s="343"/>
      <c r="D44" s="344"/>
      <c r="E44" s="344"/>
      <c r="F44" s="344"/>
      <c r="G44" s="344"/>
      <c r="H44" s="344"/>
      <c r="I44" s="344"/>
      <c r="J44" s="344"/>
      <c r="K44" s="344"/>
      <c r="L44" s="344"/>
      <c r="M44" s="344"/>
      <c r="N44" s="344"/>
      <c r="O44" s="344"/>
      <c r="P44" s="345"/>
      <c r="Q44" s="346"/>
      <c r="R44" s="344"/>
      <c r="S44" s="344"/>
      <c r="T44" s="344"/>
      <c r="U44" s="344"/>
      <c r="V44" s="344"/>
      <c r="W44" s="344"/>
      <c r="X44" s="344"/>
      <c r="Y44" s="344"/>
      <c r="Z44" s="344"/>
      <c r="AA44" s="344"/>
      <c r="AB44" s="344"/>
      <c r="AC44" s="344"/>
      <c r="AD44" s="344"/>
      <c r="AE44" s="344"/>
      <c r="AF44" s="344"/>
      <c r="AG44" s="17"/>
      <c r="AH44" s="17"/>
      <c r="AI44" s="17"/>
      <c r="AJ44" s="17"/>
      <c r="AK44" s="17"/>
      <c r="AL44" s="17"/>
      <c r="AM44" s="17"/>
      <c r="AN44" s="17"/>
    </row>
    <row r="45" spans="1:40" x14ac:dyDescent="0.3">
      <c r="A45" s="343" t="s">
        <v>241</v>
      </c>
      <c r="B45" s="343"/>
      <c r="C45" s="343"/>
      <c r="D45" s="344"/>
      <c r="E45" s="344"/>
      <c r="F45" s="344"/>
      <c r="G45" s="344"/>
      <c r="H45" s="344"/>
      <c r="I45" s="344"/>
      <c r="J45" s="344"/>
      <c r="K45" s="344"/>
      <c r="L45" s="344"/>
      <c r="M45" s="344"/>
      <c r="N45" s="344"/>
      <c r="O45" s="344"/>
      <c r="P45" s="345"/>
      <c r="Q45" s="346"/>
      <c r="R45" s="343"/>
      <c r="S45" s="343"/>
      <c r="T45" s="343"/>
      <c r="U45" s="343"/>
      <c r="V45" s="343"/>
      <c r="W45" s="343"/>
      <c r="X45" s="343"/>
      <c r="Y45" s="343"/>
      <c r="Z45" s="343"/>
      <c r="AA45" s="343"/>
      <c r="AB45" s="343"/>
      <c r="AC45" s="343"/>
      <c r="AD45" s="343"/>
      <c r="AE45" s="343"/>
      <c r="AF45" s="343"/>
      <c r="AG45" s="17"/>
      <c r="AH45" s="17"/>
      <c r="AI45" s="17"/>
      <c r="AJ45" s="17"/>
      <c r="AK45" s="17"/>
      <c r="AL45" s="17"/>
      <c r="AM45" s="17"/>
      <c r="AN45" s="17"/>
    </row>
    <row r="46" spans="1:40" x14ac:dyDescent="0.3">
      <c r="A46" s="343" t="s">
        <v>242</v>
      </c>
      <c r="B46" s="343"/>
      <c r="C46" s="343"/>
      <c r="D46" s="344"/>
      <c r="E46" s="344"/>
      <c r="F46" s="344"/>
      <c r="G46" s="344"/>
      <c r="H46" s="344"/>
      <c r="I46" s="344"/>
      <c r="J46" s="344"/>
      <c r="K46" s="344"/>
      <c r="L46" s="344"/>
      <c r="M46" s="344"/>
      <c r="N46" s="344"/>
      <c r="O46" s="344"/>
      <c r="P46" s="345"/>
      <c r="Q46" s="346"/>
      <c r="R46" s="343"/>
      <c r="S46" s="343"/>
      <c r="T46" s="343"/>
      <c r="U46" s="343"/>
      <c r="V46" s="343"/>
      <c r="W46" s="343"/>
      <c r="X46" s="343"/>
      <c r="Y46" s="343"/>
      <c r="Z46" s="343"/>
      <c r="AA46" s="343"/>
      <c r="AB46" s="343"/>
      <c r="AC46" s="343"/>
      <c r="AD46" s="343"/>
      <c r="AE46" s="343"/>
      <c r="AF46" s="343"/>
      <c r="AG46" s="17"/>
      <c r="AH46" s="17"/>
      <c r="AI46" s="17"/>
      <c r="AJ46" s="17"/>
      <c r="AK46" s="17"/>
      <c r="AL46" s="17"/>
      <c r="AM46" s="17"/>
      <c r="AN46" s="17"/>
    </row>
    <row r="47" spans="1:40" x14ac:dyDescent="0.3">
      <c r="A47" s="343" t="s">
        <v>243</v>
      </c>
      <c r="B47" s="343"/>
      <c r="C47" s="343"/>
      <c r="D47" s="344"/>
      <c r="E47" s="344"/>
      <c r="F47" s="344"/>
      <c r="G47" s="344"/>
      <c r="H47" s="344"/>
      <c r="I47" s="344"/>
      <c r="J47" s="344"/>
      <c r="K47" s="344"/>
      <c r="L47" s="344"/>
      <c r="M47" s="344"/>
      <c r="N47" s="344"/>
      <c r="O47" s="344"/>
      <c r="P47" s="345"/>
      <c r="Q47" s="346"/>
      <c r="R47" s="343"/>
      <c r="S47" s="343"/>
      <c r="T47" s="343"/>
      <c r="U47" s="343"/>
      <c r="V47" s="343"/>
      <c r="W47" s="343"/>
      <c r="X47" s="343"/>
      <c r="Y47" s="343"/>
      <c r="Z47" s="343"/>
      <c r="AA47" s="343"/>
      <c r="AB47" s="343"/>
      <c r="AC47" s="343"/>
      <c r="AD47" s="343"/>
      <c r="AE47" s="343"/>
      <c r="AF47" s="343"/>
      <c r="AG47" s="17"/>
      <c r="AH47" s="17"/>
      <c r="AI47" s="17"/>
      <c r="AJ47" s="17"/>
      <c r="AK47" s="17"/>
      <c r="AL47" s="17"/>
      <c r="AM47" s="17"/>
      <c r="AN47" s="17"/>
    </row>
    <row r="48" spans="1:40" x14ac:dyDescent="0.3">
      <c r="A48" s="343" t="s">
        <v>244</v>
      </c>
      <c r="B48" s="343"/>
      <c r="C48" s="343"/>
      <c r="D48" s="344"/>
      <c r="E48" s="344"/>
      <c r="F48" s="344"/>
      <c r="G48" s="344"/>
      <c r="H48" s="344"/>
      <c r="I48" s="344"/>
      <c r="J48" s="344"/>
      <c r="K48" s="344"/>
      <c r="L48" s="344"/>
      <c r="M48" s="344"/>
      <c r="N48" s="344"/>
      <c r="O48" s="344"/>
      <c r="P48" s="345"/>
      <c r="Q48" s="346"/>
      <c r="R48" s="343"/>
      <c r="S48" s="343"/>
      <c r="T48" s="343"/>
      <c r="U48" s="343"/>
      <c r="V48" s="343"/>
      <c r="W48" s="343"/>
      <c r="X48" s="343"/>
      <c r="Y48" s="343"/>
      <c r="Z48" s="343"/>
      <c r="AA48" s="343"/>
      <c r="AB48" s="343"/>
      <c r="AC48" s="343"/>
      <c r="AD48" s="343"/>
      <c r="AE48" s="343"/>
      <c r="AF48" s="343"/>
      <c r="AG48" s="17"/>
      <c r="AH48" s="17"/>
      <c r="AI48" s="17"/>
      <c r="AJ48" s="17"/>
      <c r="AK48" s="17"/>
      <c r="AL48" s="17"/>
      <c r="AM48" s="17"/>
      <c r="AN48" s="17"/>
    </row>
    <row r="49" spans="1:40" x14ac:dyDescent="0.3">
      <c r="A49" s="343" t="s">
        <v>245</v>
      </c>
      <c r="B49" s="343"/>
      <c r="C49" s="343"/>
      <c r="D49" s="344"/>
      <c r="E49" s="344"/>
      <c r="F49" s="344"/>
      <c r="G49" s="344"/>
      <c r="H49" s="344"/>
      <c r="I49" s="344"/>
      <c r="J49" s="344"/>
      <c r="K49" s="344"/>
      <c r="L49" s="344"/>
      <c r="M49" s="344"/>
      <c r="N49" s="344"/>
      <c r="O49" s="344"/>
      <c r="P49" s="345"/>
      <c r="Q49" s="346"/>
      <c r="R49" s="343"/>
      <c r="S49" s="343"/>
      <c r="T49" s="343"/>
      <c r="U49" s="343"/>
      <c r="V49" s="343"/>
      <c r="W49" s="343"/>
      <c r="X49" s="343"/>
      <c r="Y49" s="343"/>
      <c r="Z49" s="343"/>
      <c r="AA49" s="343"/>
      <c r="AB49" s="343"/>
      <c r="AC49" s="343"/>
      <c r="AD49" s="343"/>
      <c r="AE49" s="343"/>
      <c r="AF49" s="343"/>
      <c r="AG49" s="17"/>
      <c r="AH49" s="17"/>
      <c r="AI49" s="17"/>
      <c r="AJ49" s="17"/>
      <c r="AK49" s="17"/>
      <c r="AL49" s="17"/>
      <c r="AM49" s="17"/>
      <c r="AN49" s="17"/>
    </row>
    <row r="50" spans="1:40" x14ac:dyDescent="0.3">
      <c r="A50" s="343" t="s">
        <v>246</v>
      </c>
      <c r="B50" s="343"/>
      <c r="C50" s="343" t="s">
        <v>181</v>
      </c>
      <c r="D50" s="344"/>
      <c r="E50" s="344"/>
      <c r="F50" s="344"/>
      <c r="G50" s="344"/>
      <c r="H50" s="344"/>
      <c r="I50" s="344"/>
      <c r="J50" s="344"/>
      <c r="K50" s="344"/>
      <c r="L50" s="344"/>
      <c r="M50" s="344"/>
      <c r="N50" s="344"/>
      <c r="O50" s="344"/>
      <c r="P50" s="345"/>
      <c r="Q50" s="346"/>
      <c r="R50" s="343"/>
      <c r="S50" s="343"/>
      <c r="T50" s="343"/>
      <c r="U50" s="343"/>
      <c r="V50" s="343"/>
      <c r="W50" s="343"/>
      <c r="X50" s="343"/>
      <c r="Y50" s="343"/>
      <c r="Z50" s="343"/>
      <c r="AA50" s="343"/>
      <c r="AB50" s="343"/>
      <c r="AC50" s="343"/>
      <c r="AD50" s="343"/>
      <c r="AE50" s="343"/>
      <c r="AF50" s="343"/>
      <c r="AG50" s="17"/>
      <c r="AH50" s="17"/>
      <c r="AI50" s="17"/>
      <c r="AJ50" s="17"/>
      <c r="AK50" s="17"/>
      <c r="AL50" s="17"/>
      <c r="AM50" s="17"/>
      <c r="AN50" s="17"/>
    </row>
    <row r="51" spans="1:40" x14ac:dyDescent="0.3">
      <c r="A51" s="343" t="s">
        <v>247</v>
      </c>
      <c r="B51" s="343"/>
      <c r="C51" s="343"/>
      <c r="D51" s="344"/>
      <c r="E51" s="344"/>
      <c r="F51" s="358"/>
      <c r="G51" s="344"/>
      <c r="H51" s="344"/>
      <c r="I51" s="344"/>
      <c r="J51" s="344"/>
      <c r="K51" s="344"/>
      <c r="L51" s="344"/>
      <c r="M51" s="344"/>
      <c r="N51" s="344"/>
      <c r="O51" s="344"/>
      <c r="P51" s="345"/>
      <c r="Q51" s="346"/>
      <c r="R51" s="343"/>
      <c r="S51" s="345"/>
      <c r="T51" s="345"/>
      <c r="U51" s="345"/>
      <c r="V51" s="345"/>
      <c r="W51" s="345"/>
      <c r="X51" s="345"/>
      <c r="Y51" s="344"/>
      <c r="Z51" s="343"/>
      <c r="AA51" s="343"/>
      <c r="AB51" s="343"/>
      <c r="AC51" s="343"/>
      <c r="AD51" s="343"/>
      <c r="AE51" s="343"/>
      <c r="AF51" s="343"/>
      <c r="AG51" s="17"/>
      <c r="AH51" s="17"/>
      <c r="AI51" s="17"/>
      <c r="AJ51" s="17"/>
      <c r="AK51" s="17"/>
      <c r="AL51" s="17"/>
      <c r="AM51" s="17"/>
      <c r="AN51" s="17"/>
    </row>
    <row r="52" spans="1:40" x14ac:dyDescent="0.3">
      <c r="A52" s="343" t="s">
        <v>248</v>
      </c>
      <c r="B52" s="343"/>
      <c r="C52" s="343"/>
      <c r="D52" s="344"/>
      <c r="E52" s="344"/>
      <c r="F52" s="358"/>
      <c r="G52" s="344"/>
      <c r="H52" s="344"/>
      <c r="I52" s="344"/>
      <c r="J52" s="344"/>
      <c r="K52" s="344"/>
      <c r="L52" s="344"/>
      <c r="M52" s="344"/>
      <c r="N52" s="344"/>
      <c r="O52" s="344"/>
      <c r="P52" s="345"/>
      <c r="Q52" s="346"/>
      <c r="R52" s="343"/>
      <c r="S52" s="343"/>
      <c r="T52" s="343"/>
      <c r="U52" s="343"/>
      <c r="V52" s="343"/>
      <c r="W52" s="343"/>
      <c r="X52" s="343"/>
      <c r="Y52" s="343"/>
      <c r="Z52" s="343"/>
      <c r="AA52" s="343"/>
      <c r="AB52" s="343"/>
      <c r="AC52" s="343"/>
      <c r="AD52" s="343"/>
      <c r="AE52" s="343"/>
      <c r="AF52" s="343"/>
      <c r="AG52" s="17"/>
      <c r="AH52" s="17"/>
      <c r="AI52" s="17"/>
      <c r="AJ52" s="17"/>
      <c r="AK52" s="17"/>
      <c r="AL52" s="17"/>
      <c r="AM52" s="17"/>
      <c r="AN52" s="17"/>
    </row>
    <row r="53" spans="1:40" ht="15" thickBot="1" x14ac:dyDescent="0.35">
      <c r="D53" s="176"/>
      <c r="E53" s="176"/>
      <c r="P53" s="183"/>
      <c r="Q53" s="176"/>
      <c r="R53" s="176"/>
      <c r="S53" s="181"/>
      <c r="T53" s="181"/>
      <c r="U53" s="181"/>
      <c r="V53" s="181"/>
      <c r="W53" s="181"/>
      <c r="X53" s="181"/>
      <c r="Y53" s="181"/>
      <c r="Z53" s="181"/>
      <c r="AA53" s="176"/>
      <c r="AB53" s="176"/>
      <c r="AC53" s="176"/>
      <c r="AD53" s="176"/>
      <c r="AE53" s="176"/>
      <c r="AF53" s="176"/>
      <c r="AG53" s="176"/>
      <c r="AH53" s="17"/>
      <c r="AI53" s="17"/>
      <c r="AJ53" s="17"/>
      <c r="AK53" s="17"/>
      <c r="AL53" s="17"/>
      <c r="AM53" s="17"/>
      <c r="AN53" s="17"/>
    </row>
    <row r="54" spans="1:40" ht="15" thickBot="1" x14ac:dyDescent="0.35">
      <c r="A54" s="352" t="s">
        <v>110</v>
      </c>
      <c r="B54" s="352"/>
      <c r="C54" s="353"/>
      <c r="D54" s="354"/>
      <c r="E54" s="354"/>
      <c r="F54" s="354"/>
      <c r="G54" s="354"/>
      <c r="H54" s="354"/>
      <c r="I54" s="354"/>
      <c r="J54" s="354"/>
      <c r="K54" s="354"/>
      <c r="L54" s="354"/>
      <c r="M54" s="354"/>
      <c r="N54" s="354"/>
      <c r="O54" s="354"/>
      <c r="P54" s="359"/>
      <c r="Q54" s="354"/>
      <c r="R54" s="354"/>
      <c r="S54" s="360"/>
      <c r="T54" s="360"/>
      <c r="U54" s="360"/>
      <c r="V54" s="360"/>
      <c r="W54" s="360"/>
      <c r="X54" s="360"/>
      <c r="Y54" s="360"/>
      <c r="Z54" s="360"/>
      <c r="AA54" s="354"/>
      <c r="AB54" s="354"/>
      <c r="AC54" s="354"/>
      <c r="AD54" s="354"/>
      <c r="AE54" s="354"/>
      <c r="AF54" s="354"/>
      <c r="AG54" s="176"/>
      <c r="AH54" s="17"/>
      <c r="AI54" s="17"/>
      <c r="AJ54" s="17"/>
      <c r="AK54" s="17"/>
      <c r="AL54" s="17"/>
      <c r="AM54" s="17"/>
      <c r="AN54" s="17"/>
    </row>
    <row r="55" spans="1:40" x14ac:dyDescent="0.3">
      <c r="D55" s="176"/>
      <c r="E55" s="176"/>
      <c r="P55" s="183"/>
      <c r="Q55" s="176"/>
      <c r="R55" s="176"/>
      <c r="S55" s="181"/>
      <c r="T55" s="181"/>
      <c r="U55" s="181"/>
      <c r="V55" s="181"/>
      <c r="W55" s="181"/>
      <c r="X55" s="181"/>
      <c r="Y55" s="181"/>
      <c r="Z55" s="181"/>
      <c r="AA55" s="176"/>
      <c r="AB55" s="176"/>
      <c r="AC55" s="176"/>
      <c r="AD55" s="176"/>
      <c r="AE55" s="176"/>
      <c r="AF55" s="176"/>
      <c r="AG55" s="176"/>
      <c r="AH55" s="17"/>
      <c r="AI55" s="17"/>
      <c r="AJ55" s="17"/>
      <c r="AK55" s="17"/>
      <c r="AL55" s="17"/>
      <c r="AM55" s="17"/>
      <c r="AN55" s="17"/>
    </row>
    <row r="56" spans="1:40" x14ac:dyDescent="0.3">
      <c r="A56" s="361">
        <v>1</v>
      </c>
      <c r="B56" s="361" t="s">
        <v>268</v>
      </c>
      <c r="C56" s="343"/>
      <c r="D56" s="344"/>
      <c r="E56" s="344"/>
      <c r="F56" s="358"/>
      <c r="G56" s="344"/>
      <c r="H56" s="362"/>
      <c r="I56" s="344"/>
      <c r="J56" s="362"/>
      <c r="K56" s="344"/>
      <c r="L56" s="344"/>
      <c r="M56" s="344"/>
      <c r="N56" s="344"/>
      <c r="O56" s="344"/>
      <c r="P56" s="363"/>
      <c r="Q56" s="344"/>
      <c r="R56" s="344"/>
      <c r="S56" s="364"/>
      <c r="T56" s="364"/>
      <c r="U56" s="364"/>
      <c r="V56" s="364"/>
      <c r="W56" s="364"/>
      <c r="X56" s="364"/>
      <c r="Y56" s="364"/>
      <c r="Z56" s="364"/>
      <c r="AA56" s="344"/>
      <c r="AB56" s="344"/>
      <c r="AC56" s="344"/>
      <c r="AD56" s="344"/>
      <c r="AE56" s="344"/>
      <c r="AF56" s="344"/>
      <c r="AG56" s="176"/>
      <c r="AH56" s="17"/>
      <c r="AI56" s="17"/>
      <c r="AJ56" s="17"/>
      <c r="AK56" s="17"/>
      <c r="AL56" s="17"/>
      <c r="AM56" s="17"/>
      <c r="AN56" s="17"/>
    </row>
    <row r="57" spans="1:40" x14ac:dyDescent="0.3">
      <c r="A57" s="361">
        <v>2</v>
      </c>
      <c r="B57" s="361" t="s">
        <v>268</v>
      </c>
      <c r="C57" s="343"/>
      <c r="D57" s="344"/>
      <c r="E57" s="344"/>
      <c r="F57" s="358"/>
      <c r="G57" s="344"/>
      <c r="H57" s="362"/>
      <c r="I57" s="344"/>
      <c r="J57" s="362"/>
      <c r="K57" s="344"/>
      <c r="L57" s="344"/>
      <c r="M57" s="344"/>
      <c r="N57" s="344"/>
      <c r="O57" s="344"/>
      <c r="P57" s="363"/>
      <c r="Q57" s="344"/>
      <c r="R57" s="344"/>
      <c r="S57" s="364"/>
      <c r="T57" s="364"/>
      <c r="U57" s="364"/>
      <c r="V57" s="364"/>
      <c r="W57" s="364"/>
      <c r="X57" s="364"/>
      <c r="Y57" s="364"/>
      <c r="Z57" s="364"/>
      <c r="AA57" s="344"/>
      <c r="AB57" s="344"/>
      <c r="AC57" s="344"/>
      <c r="AD57" s="344"/>
      <c r="AE57" s="344"/>
      <c r="AF57" s="344"/>
      <c r="AG57" s="176"/>
      <c r="AH57" s="17"/>
      <c r="AI57" s="17"/>
      <c r="AJ57" s="17"/>
      <c r="AK57" s="17"/>
      <c r="AL57" s="17"/>
      <c r="AM57" s="17"/>
      <c r="AN57" s="17"/>
    </row>
    <row r="58" spans="1:40" x14ac:dyDescent="0.3">
      <c r="A58" s="361">
        <v>3</v>
      </c>
      <c r="B58" s="361" t="s">
        <v>268</v>
      </c>
      <c r="C58" s="343"/>
      <c r="D58" s="344"/>
      <c r="E58" s="344"/>
      <c r="F58" s="358"/>
      <c r="G58" s="344"/>
      <c r="H58" s="362"/>
      <c r="I58" s="344"/>
      <c r="J58" s="362"/>
      <c r="K58" s="344"/>
      <c r="L58" s="344"/>
      <c r="M58" s="344"/>
      <c r="N58" s="344"/>
      <c r="O58" s="344"/>
      <c r="P58" s="363"/>
      <c r="Q58" s="344"/>
      <c r="R58" s="344"/>
      <c r="S58" s="364"/>
      <c r="T58" s="364"/>
      <c r="U58" s="364"/>
      <c r="V58" s="364"/>
      <c r="W58" s="364"/>
      <c r="X58" s="364"/>
      <c r="Y58" s="364"/>
      <c r="Z58" s="364"/>
      <c r="AA58" s="344"/>
      <c r="AB58" s="344"/>
      <c r="AC58" s="344"/>
      <c r="AD58" s="344"/>
      <c r="AE58" s="344"/>
      <c r="AF58" s="344"/>
      <c r="AG58" s="176"/>
      <c r="AH58" s="17"/>
      <c r="AI58" s="17"/>
      <c r="AJ58" s="17"/>
      <c r="AK58" s="17"/>
      <c r="AL58" s="17"/>
      <c r="AM58" s="17"/>
      <c r="AN58" s="17"/>
    </row>
    <row r="59" spans="1:40" x14ac:dyDescent="0.3">
      <c r="A59" s="361">
        <v>4</v>
      </c>
      <c r="B59" s="361" t="s">
        <v>268</v>
      </c>
      <c r="C59" s="343"/>
      <c r="D59" s="344"/>
      <c r="E59" s="344"/>
      <c r="F59" s="358"/>
      <c r="G59" s="344"/>
      <c r="H59" s="362"/>
      <c r="I59" s="344"/>
      <c r="J59" s="362"/>
      <c r="K59" s="344"/>
      <c r="L59" s="344"/>
      <c r="M59" s="344"/>
      <c r="N59" s="344"/>
      <c r="O59" s="344"/>
      <c r="P59" s="363"/>
      <c r="Q59" s="344"/>
      <c r="R59" s="344"/>
      <c r="S59" s="364"/>
      <c r="T59" s="364"/>
      <c r="U59" s="364"/>
      <c r="V59" s="364"/>
      <c r="W59" s="364"/>
      <c r="X59" s="364"/>
      <c r="Y59" s="364"/>
      <c r="Z59" s="364"/>
      <c r="AA59" s="344"/>
      <c r="AB59" s="344"/>
      <c r="AC59" s="344"/>
      <c r="AD59" s="344"/>
      <c r="AE59" s="344"/>
      <c r="AF59" s="344"/>
      <c r="AG59" s="176"/>
      <c r="AH59" s="17"/>
      <c r="AI59" s="17"/>
      <c r="AJ59" s="17"/>
      <c r="AK59" s="17"/>
      <c r="AL59" s="17"/>
      <c r="AM59" s="17"/>
      <c r="AN59" s="17"/>
    </row>
    <row r="60" spans="1:40" x14ac:dyDescent="0.3">
      <c r="A60" s="361">
        <v>5</v>
      </c>
      <c r="B60" s="361" t="s">
        <v>268</v>
      </c>
      <c r="C60" s="343"/>
      <c r="D60" s="344"/>
      <c r="E60" s="344"/>
      <c r="F60" s="358"/>
      <c r="G60" s="344"/>
      <c r="H60" s="362"/>
      <c r="I60" s="344"/>
      <c r="J60" s="362"/>
      <c r="K60" s="344"/>
      <c r="L60" s="344"/>
      <c r="M60" s="344"/>
      <c r="N60" s="344"/>
      <c r="O60" s="344"/>
      <c r="P60" s="363"/>
      <c r="Q60" s="344"/>
      <c r="R60" s="344"/>
      <c r="S60" s="364"/>
      <c r="T60" s="364"/>
      <c r="U60" s="364"/>
      <c r="V60" s="364"/>
      <c r="W60" s="364"/>
      <c r="X60" s="364"/>
      <c r="Y60" s="364"/>
      <c r="Z60" s="364"/>
      <c r="AA60" s="344"/>
      <c r="AB60" s="344"/>
      <c r="AC60" s="344"/>
      <c r="AD60" s="344"/>
      <c r="AE60" s="344"/>
      <c r="AF60" s="344"/>
      <c r="AG60" s="176"/>
      <c r="AH60" s="17"/>
      <c r="AI60" s="17"/>
      <c r="AJ60" s="17"/>
      <c r="AK60" s="17"/>
      <c r="AL60" s="17"/>
      <c r="AM60" s="17"/>
      <c r="AN60" s="17"/>
    </row>
    <row r="61" spans="1:40" x14ac:dyDescent="0.3">
      <c r="A61" s="361">
        <v>6</v>
      </c>
      <c r="B61" s="361" t="s">
        <v>268</v>
      </c>
      <c r="C61" s="343"/>
      <c r="D61" s="344"/>
      <c r="E61" s="344"/>
      <c r="F61" s="358"/>
      <c r="G61" s="344"/>
      <c r="H61" s="362"/>
      <c r="I61" s="344"/>
      <c r="J61" s="362"/>
      <c r="K61" s="344"/>
      <c r="L61" s="344"/>
      <c r="M61" s="344"/>
      <c r="N61" s="344"/>
      <c r="O61" s="344"/>
      <c r="P61" s="363"/>
      <c r="Q61" s="344"/>
      <c r="R61" s="344"/>
      <c r="S61" s="364"/>
      <c r="T61" s="364"/>
      <c r="U61" s="364"/>
      <c r="V61" s="364"/>
      <c r="W61" s="364"/>
      <c r="X61" s="364"/>
      <c r="Y61" s="364"/>
      <c r="Z61" s="364"/>
      <c r="AA61" s="344"/>
      <c r="AB61" s="344"/>
      <c r="AC61" s="344"/>
      <c r="AD61" s="344"/>
      <c r="AE61" s="344"/>
      <c r="AF61" s="344"/>
      <c r="AG61" s="176"/>
      <c r="AH61" s="17"/>
      <c r="AI61" s="17"/>
      <c r="AJ61" s="17"/>
      <c r="AK61" s="17"/>
      <c r="AL61" s="17"/>
      <c r="AM61" s="17"/>
      <c r="AN61" s="17"/>
    </row>
    <row r="62" spans="1:40" x14ac:dyDescent="0.3">
      <c r="A62" s="361">
        <v>7</v>
      </c>
      <c r="B62" s="361" t="s">
        <v>268</v>
      </c>
      <c r="C62" s="343"/>
      <c r="D62" s="344"/>
      <c r="E62" s="344"/>
      <c r="F62" s="344"/>
      <c r="G62" s="344"/>
      <c r="H62" s="362"/>
      <c r="I62" s="344"/>
      <c r="J62" s="362"/>
      <c r="K62" s="344"/>
      <c r="L62" s="344"/>
      <c r="M62" s="344"/>
      <c r="N62" s="344"/>
      <c r="O62" s="344"/>
      <c r="P62" s="363"/>
      <c r="Q62" s="344"/>
      <c r="R62" s="344"/>
      <c r="S62" s="364"/>
      <c r="T62" s="364"/>
      <c r="U62" s="364"/>
      <c r="V62" s="364"/>
      <c r="W62" s="364"/>
      <c r="X62" s="364"/>
      <c r="Y62" s="364"/>
      <c r="Z62" s="364"/>
      <c r="AA62" s="344"/>
      <c r="AB62" s="344"/>
      <c r="AC62" s="344"/>
      <c r="AD62" s="344"/>
      <c r="AE62" s="344"/>
      <c r="AF62" s="344"/>
      <c r="AG62" s="176"/>
      <c r="AH62" s="17"/>
      <c r="AI62" s="17"/>
      <c r="AJ62" s="17"/>
      <c r="AK62" s="17"/>
      <c r="AL62" s="17"/>
      <c r="AM62" s="17"/>
      <c r="AN62" s="17"/>
    </row>
    <row r="63" spans="1:40" x14ac:dyDescent="0.3">
      <c r="A63" s="361">
        <v>8</v>
      </c>
      <c r="B63" s="361" t="s">
        <v>268</v>
      </c>
      <c r="C63" s="343"/>
      <c r="D63" s="344"/>
      <c r="E63" s="344"/>
      <c r="F63" s="344"/>
      <c r="G63" s="364"/>
      <c r="H63" s="362"/>
      <c r="I63" s="364"/>
      <c r="J63" s="362"/>
      <c r="K63" s="364"/>
      <c r="L63" s="364"/>
      <c r="M63" s="364"/>
      <c r="N63" s="344"/>
      <c r="O63" s="344"/>
      <c r="P63" s="363"/>
      <c r="Q63" s="344"/>
      <c r="R63" s="344"/>
      <c r="S63" s="364"/>
      <c r="T63" s="364"/>
      <c r="U63" s="364"/>
      <c r="V63" s="364"/>
      <c r="W63" s="364"/>
      <c r="X63" s="364"/>
      <c r="Y63" s="364"/>
      <c r="Z63" s="364"/>
      <c r="AA63" s="344"/>
      <c r="AB63" s="344"/>
      <c r="AC63" s="344"/>
      <c r="AD63" s="344"/>
      <c r="AE63" s="344"/>
      <c r="AF63" s="344"/>
      <c r="AG63" s="176"/>
      <c r="AH63" s="17"/>
      <c r="AI63" s="17"/>
      <c r="AJ63" s="17"/>
      <c r="AK63" s="17"/>
      <c r="AL63" s="17"/>
      <c r="AM63" s="17"/>
      <c r="AN63" s="17"/>
    </row>
    <row r="64" spans="1:40" x14ac:dyDescent="0.3">
      <c r="A64" s="361">
        <v>9</v>
      </c>
      <c r="B64" s="361" t="s">
        <v>268</v>
      </c>
      <c r="C64" s="343"/>
      <c r="D64" s="344"/>
      <c r="E64" s="344"/>
      <c r="F64" s="358"/>
      <c r="G64" s="364"/>
      <c r="H64" s="362"/>
      <c r="I64" s="364"/>
      <c r="J64" s="362"/>
      <c r="K64" s="364"/>
      <c r="L64" s="364"/>
      <c r="M64" s="364"/>
      <c r="N64" s="344"/>
      <c r="O64" s="344"/>
      <c r="P64" s="363"/>
      <c r="Q64" s="344"/>
      <c r="R64" s="344"/>
      <c r="S64" s="364"/>
      <c r="T64" s="364"/>
      <c r="U64" s="364"/>
      <c r="V64" s="364"/>
      <c r="W64" s="364"/>
      <c r="X64" s="364"/>
      <c r="Y64" s="364"/>
      <c r="Z64" s="364"/>
      <c r="AA64" s="344"/>
      <c r="AB64" s="344"/>
      <c r="AC64" s="344"/>
      <c r="AD64" s="344"/>
      <c r="AE64" s="344"/>
      <c r="AF64" s="344"/>
      <c r="AG64" s="176"/>
      <c r="AH64" s="17"/>
      <c r="AI64" s="17"/>
      <c r="AJ64" s="17"/>
      <c r="AK64" s="17"/>
      <c r="AL64" s="17"/>
      <c r="AM64" s="17"/>
      <c r="AN64" s="17"/>
    </row>
    <row r="65" spans="1:40" x14ac:dyDescent="0.3">
      <c r="A65" s="361">
        <v>10</v>
      </c>
      <c r="B65" s="361" t="s">
        <v>268</v>
      </c>
      <c r="C65" s="343"/>
      <c r="D65" s="344"/>
      <c r="E65" s="344"/>
      <c r="F65" s="358"/>
      <c r="G65" s="364"/>
      <c r="H65" s="362"/>
      <c r="I65" s="364"/>
      <c r="J65" s="362"/>
      <c r="K65" s="364"/>
      <c r="L65" s="364"/>
      <c r="M65" s="364"/>
      <c r="N65" s="344"/>
      <c r="O65" s="344"/>
      <c r="P65" s="363"/>
      <c r="Q65" s="344"/>
      <c r="R65" s="344"/>
      <c r="S65" s="364"/>
      <c r="T65" s="364"/>
      <c r="U65" s="364"/>
      <c r="V65" s="364"/>
      <c r="W65" s="364"/>
      <c r="X65" s="364"/>
      <c r="Y65" s="364"/>
      <c r="Z65" s="364"/>
      <c r="AA65" s="344"/>
      <c r="AB65" s="344"/>
      <c r="AC65" s="344"/>
      <c r="AD65" s="344"/>
      <c r="AE65" s="344"/>
      <c r="AF65" s="344"/>
      <c r="AG65" s="176"/>
      <c r="AH65" s="17"/>
      <c r="AI65" s="17"/>
      <c r="AJ65" s="17"/>
      <c r="AK65" s="17"/>
      <c r="AL65" s="17"/>
      <c r="AM65" s="17"/>
      <c r="AN65" s="17"/>
    </row>
    <row r="66" spans="1:40" x14ac:dyDescent="0.3">
      <c r="A66" s="361">
        <v>11</v>
      </c>
      <c r="B66" s="361" t="s">
        <v>268</v>
      </c>
      <c r="C66" s="343"/>
      <c r="D66" s="344"/>
      <c r="E66" s="344"/>
      <c r="F66" s="358"/>
      <c r="G66" s="364"/>
      <c r="H66" s="362"/>
      <c r="I66" s="364"/>
      <c r="J66" s="362"/>
      <c r="K66" s="364"/>
      <c r="L66" s="364"/>
      <c r="M66" s="364"/>
      <c r="N66" s="344"/>
      <c r="O66" s="344"/>
      <c r="P66" s="363"/>
      <c r="Q66" s="344"/>
      <c r="R66" s="344"/>
      <c r="S66" s="364"/>
      <c r="T66" s="364"/>
      <c r="U66" s="364"/>
      <c r="V66" s="364"/>
      <c r="W66" s="364"/>
      <c r="X66" s="364"/>
      <c r="Y66" s="364"/>
      <c r="Z66" s="364"/>
      <c r="AA66" s="344"/>
      <c r="AB66" s="344"/>
      <c r="AC66" s="344"/>
      <c r="AD66" s="344"/>
      <c r="AE66" s="344"/>
      <c r="AF66" s="344"/>
      <c r="AG66" s="176"/>
      <c r="AH66" s="17"/>
      <c r="AI66" s="17"/>
      <c r="AJ66" s="17"/>
      <c r="AK66" s="17"/>
      <c r="AL66" s="17"/>
      <c r="AM66" s="17"/>
      <c r="AN66" s="17"/>
    </row>
    <row r="67" spans="1:40" x14ac:dyDescent="0.3">
      <c r="A67" s="361">
        <v>12</v>
      </c>
      <c r="B67" s="361" t="s">
        <v>268</v>
      </c>
      <c r="C67" s="343"/>
      <c r="D67" s="344"/>
      <c r="E67" s="344"/>
      <c r="F67" s="344"/>
      <c r="G67" s="364"/>
      <c r="H67" s="362"/>
      <c r="I67" s="364"/>
      <c r="J67" s="362"/>
      <c r="K67" s="364"/>
      <c r="L67" s="364"/>
      <c r="M67" s="364"/>
      <c r="N67" s="344"/>
      <c r="O67" s="344"/>
      <c r="P67" s="363"/>
      <c r="Q67" s="344"/>
      <c r="R67" s="344"/>
      <c r="S67" s="364"/>
      <c r="T67" s="364"/>
      <c r="U67" s="364"/>
      <c r="V67" s="364"/>
      <c r="W67" s="364"/>
      <c r="X67" s="364"/>
      <c r="Y67" s="364"/>
      <c r="Z67" s="364"/>
      <c r="AA67" s="344"/>
      <c r="AB67" s="344"/>
      <c r="AC67" s="344"/>
      <c r="AD67" s="344"/>
      <c r="AE67" s="344"/>
      <c r="AF67" s="344"/>
      <c r="AG67" s="176"/>
      <c r="AH67" s="17"/>
      <c r="AI67" s="17"/>
      <c r="AJ67" s="17"/>
      <c r="AK67" s="17"/>
      <c r="AL67" s="17"/>
      <c r="AM67" s="17"/>
      <c r="AN67" s="17"/>
    </row>
    <row r="68" spans="1:40" x14ac:dyDescent="0.3">
      <c r="A68" s="361">
        <v>13</v>
      </c>
      <c r="B68" s="361" t="s">
        <v>268</v>
      </c>
      <c r="C68" s="343"/>
      <c r="D68" s="344"/>
      <c r="E68" s="344"/>
      <c r="F68" s="344"/>
      <c r="G68" s="364"/>
      <c r="H68" s="362"/>
      <c r="I68" s="364"/>
      <c r="J68" s="362"/>
      <c r="K68" s="364"/>
      <c r="L68" s="364"/>
      <c r="M68" s="364"/>
      <c r="N68" s="344"/>
      <c r="O68" s="344"/>
      <c r="P68" s="363"/>
      <c r="Q68" s="344"/>
      <c r="R68" s="344"/>
      <c r="S68" s="364"/>
      <c r="T68" s="364"/>
      <c r="U68" s="364"/>
      <c r="V68" s="364"/>
      <c r="W68" s="364"/>
      <c r="X68" s="364"/>
      <c r="Y68" s="364"/>
      <c r="Z68" s="364"/>
      <c r="AA68" s="344"/>
      <c r="AB68" s="344"/>
      <c r="AC68" s="344"/>
      <c r="AD68" s="344"/>
      <c r="AE68" s="344"/>
      <c r="AF68" s="344"/>
      <c r="AG68" s="176"/>
      <c r="AH68" s="17"/>
      <c r="AI68" s="17"/>
      <c r="AJ68" s="17"/>
      <c r="AK68" s="17"/>
      <c r="AL68" s="17"/>
      <c r="AM68" s="17"/>
      <c r="AN68" s="17"/>
    </row>
    <row r="69" spans="1:40" x14ac:dyDescent="0.3">
      <c r="A69" s="361">
        <v>14</v>
      </c>
      <c r="B69" s="361" t="s">
        <v>268</v>
      </c>
      <c r="C69" s="343"/>
      <c r="D69" s="344"/>
      <c r="E69" s="344"/>
      <c r="F69" s="344"/>
      <c r="G69" s="364"/>
      <c r="H69" s="364"/>
      <c r="I69" s="364"/>
      <c r="J69" s="364"/>
      <c r="K69" s="364"/>
      <c r="L69" s="364"/>
      <c r="M69" s="364"/>
      <c r="N69" s="344"/>
      <c r="O69" s="344"/>
      <c r="P69" s="363"/>
      <c r="Q69" s="344"/>
      <c r="R69" s="344"/>
      <c r="S69" s="364"/>
      <c r="T69" s="364"/>
      <c r="U69" s="364"/>
      <c r="V69" s="364"/>
      <c r="W69" s="364"/>
      <c r="X69" s="364"/>
      <c r="Y69" s="364"/>
      <c r="Z69" s="364"/>
      <c r="AA69" s="344"/>
      <c r="AB69" s="344"/>
      <c r="AC69" s="344"/>
      <c r="AD69" s="344"/>
      <c r="AE69" s="344"/>
      <c r="AF69" s="344"/>
      <c r="AG69" s="176"/>
      <c r="AH69" s="17"/>
      <c r="AI69" s="17"/>
      <c r="AJ69" s="17"/>
      <c r="AK69" s="17"/>
      <c r="AL69" s="17"/>
      <c r="AM69" s="17"/>
      <c r="AN69" s="17"/>
    </row>
    <row r="70" spans="1:40" x14ac:dyDescent="0.3">
      <c r="A70" s="361">
        <v>15</v>
      </c>
      <c r="B70" s="361" t="s">
        <v>268</v>
      </c>
      <c r="C70" s="343"/>
      <c r="D70" s="344"/>
      <c r="E70" s="344"/>
      <c r="F70" s="344"/>
      <c r="G70" s="344"/>
      <c r="H70" s="344"/>
      <c r="I70" s="344"/>
      <c r="J70" s="344"/>
      <c r="K70" s="344"/>
      <c r="L70" s="344"/>
      <c r="M70" s="344"/>
      <c r="N70" s="344"/>
      <c r="O70" s="344"/>
      <c r="P70" s="363"/>
      <c r="Q70" s="344"/>
      <c r="R70" s="344"/>
      <c r="S70" s="364"/>
      <c r="T70" s="364"/>
      <c r="U70" s="364"/>
      <c r="V70" s="364"/>
      <c r="W70" s="364"/>
      <c r="X70" s="364"/>
      <c r="Y70" s="364"/>
      <c r="Z70" s="364"/>
      <c r="AA70" s="344"/>
      <c r="AB70" s="344"/>
      <c r="AC70" s="344"/>
      <c r="AD70" s="344"/>
      <c r="AE70" s="344"/>
      <c r="AF70" s="344"/>
      <c r="AG70" s="176"/>
      <c r="AH70" s="17"/>
      <c r="AI70" s="17"/>
      <c r="AJ70" s="17"/>
      <c r="AK70" s="17"/>
      <c r="AL70" s="17"/>
      <c r="AM70" s="17"/>
      <c r="AN70" s="17"/>
    </row>
    <row r="71" spans="1:40" x14ac:dyDescent="0.3">
      <c r="A71" s="361">
        <v>16</v>
      </c>
      <c r="B71" s="361" t="s">
        <v>268</v>
      </c>
      <c r="C71" s="343"/>
      <c r="D71" s="344"/>
      <c r="E71" s="344"/>
      <c r="F71" s="344"/>
      <c r="G71" s="344"/>
      <c r="H71" s="344"/>
      <c r="I71" s="344"/>
      <c r="J71" s="344"/>
      <c r="K71" s="344"/>
      <c r="L71" s="344"/>
      <c r="M71" s="344"/>
      <c r="N71" s="344"/>
      <c r="O71" s="344"/>
      <c r="P71" s="363"/>
      <c r="Q71" s="344"/>
      <c r="R71" s="344"/>
      <c r="S71" s="364"/>
      <c r="T71" s="364"/>
      <c r="U71" s="364"/>
      <c r="V71" s="364"/>
      <c r="W71" s="364"/>
      <c r="X71" s="364"/>
      <c r="Y71" s="364"/>
      <c r="Z71" s="364"/>
      <c r="AA71" s="344"/>
      <c r="AB71" s="344"/>
      <c r="AC71" s="344"/>
      <c r="AD71" s="344"/>
      <c r="AE71" s="344"/>
      <c r="AF71" s="344"/>
      <c r="AG71" s="176"/>
      <c r="AH71" s="17"/>
      <c r="AI71" s="17"/>
      <c r="AJ71" s="17"/>
      <c r="AK71" s="17"/>
      <c r="AL71" s="17"/>
      <c r="AM71" s="17"/>
      <c r="AN71" s="17"/>
    </row>
    <row r="72" spans="1:40" x14ac:dyDescent="0.3">
      <c r="A72" s="361">
        <v>17</v>
      </c>
      <c r="B72" s="361" t="s">
        <v>268</v>
      </c>
      <c r="C72" s="343"/>
      <c r="D72" s="344"/>
      <c r="E72" s="344"/>
      <c r="F72" s="344"/>
      <c r="G72" s="344"/>
      <c r="H72" s="344"/>
      <c r="I72" s="344"/>
      <c r="J72" s="344"/>
      <c r="K72" s="344"/>
      <c r="L72" s="344"/>
      <c r="M72" s="344"/>
      <c r="N72" s="344"/>
      <c r="O72" s="344"/>
      <c r="P72" s="363"/>
      <c r="Q72" s="344"/>
      <c r="R72" s="344"/>
      <c r="S72" s="364"/>
      <c r="T72" s="364"/>
      <c r="U72" s="364"/>
      <c r="V72" s="364"/>
      <c r="W72" s="364"/>
      <c r="X72" s="364"/>
      <c r="Y72" s="364"/>
      <c r="Z72" s="364"/>
      <c r="AA72" s="344"/>
      <c r="AB72" s="344"/>
      <c r="AC72" s="344"/>
      <c r="AD72" s="344"/>
      <c r="AE72" s="344"/>
      <c r="AF72" s="344"/>
      <c r="AG72" s="176"/>
      <c r="AH72" s="17"/>
      <c r="AI72" s="17"/>
      <c r="AJ72" s="17"/>
      <c r="AK72" s="17"/>
      <c r="AL72" s="17"/>
      <c r="AM72" s="17"/>
      <c r="AN72" s="17"/>
    </row>
    <row r="73" spans="1:40" x14ac:dyDescent="0.3">
      <c r="A73" s="361">
        <v>18</v>
      </c>
      <c r="B73" s="361" t="s">
        <v>268</v>
      </c>
      <c r="C73" s="343" t="s">
        <v>176</v>
      </c>
      <c r="D73" s="344"/>
      <c r="E73" s="344"/>
      <c r="F73" s="344"/>
      <c r="G73" s="344"/>
      <c r="H73" s="362"/>
      <c r="I73" s="364"/>
      <c r="J73" s="362"/>
      <c r="K73" s="344"/>
      <c r="L73" s="344"/>
      <c r="M73" s="344"/>
      <c r="N73" s="344"/>
      <c r="O73" s="344"/>
      <c r="P73" s="363"/>
      <c r="Q73" s="344"/>
      <c r="R73" s="344"/>
      <c r="S73" s="364"/>
      <c r="T73" s="364"/>
      <c r="U73" s="364"/>
      <c r="V73" s="364"/>
      <c r="W73" s="364"/>
      <c r="X73" s="364"/>
      <c r="Y73" s="364"/>
      <c r="Z73" s="364"/>
      <c r="AA73" s="344"/>
      <c r="AB73" s="344"/>
      <c r="AC73" s="344"/>
      <c r="AD73" s="344"/>
      <c r="AE73" s="344"/>
      <c r="AF73" s="344"/>
      <c r="AG73" s="176"/>
      <c r="AH73" s="17"/>
      <c r="AI73" s="17"/>
      <c r="AJ73" s="17"/>
      <c r="AK73" s="17"/>
      <c r="AL73" s="17"/>
      <c r="AM73" s="17"/>
      <c r="AN73" s="17"/>
    </row>
    <row r="74" spans="1:40" x14ac:dyDescent="0.3">
      <c r="A74" s="361">
        <v>19</v>
      </c>
      <c r="B74" s="361" t="s">
        <v>268</v>
      </c>
      <c r="C74" s="343"/>
      <c r="D74" s="344"/>
      <c r="E74" s="344"/>
      <c r="F74" s="358"/>
      <c r="G74" s="344"/>
      <c r="H74" s="344"/>
      <c r="I74" s="344"/>
      <c r="J74" s="344"/>
      <c r="K74" s="344"/>
      <c r="L74" s="344"/>
      <c r="M74" s="344"/>
      <c r="N74" s="344"/>
      <c r="O74" s="344"/>
      <c r="P74" s="363"/>
      <c r="Q74" s="344"/>
      <c r="R74" s="344"/>
      <c r="S74" s="364"/>
      <c r="T74" s="364"/>
      <c r="U74" s="364"/>
      <c r="V74" s="364"/>
      <c r="W74" s="364"/>
      <c r="X74" s="364"/>
      <c r="Y74" s="364"/>
      <c r="Z74" s="364"/>
      <c r="AA74" s="344"/>
      <c r="AB74" s="344"/>
      <c r="AC74" s="344"/>
      <c r="AD74" s="344"/>
      <c r="AE74" s="344"/>
      <c r="AF74" s="344"/>
      <c r="AG74" s="176"/>
      <c r="AH74" s="17"/>
      <c r="AI74" s="17"/>
      <c r="AJ74" s="17"/>
      <c r="AK74" s="17"/>
      <c r="AL74" s="17"/>
      <c r="AM74" s="17"/>
      <c r="AN74" s="17"/>
    </row>
    <row r="75" spans="1:40" x14ac:dyDescent="0.3">
      <c r="A75" s="361">
        <v>20</v>
      </c>
      <c r="B75" s="361" t="s">
        <v>268</v>
      </c>
      <c r="C75" s="343"/>
      <c r="D75" s="344"/>
      <c r="E75" s="344"/>
      <c r="F75" s="358"/>
      <c r="G75" s="344"/>
      <c r="H75" s="344"/>
      <c r="I75" s="344"/>
      <c r="J75" s="344"/>
      <c r="K75" s="344"/>
      <c r="L75" s="344"/>
      <c r="M75" s="344"/>
      <c r="N75" s="344"/>
      <c r="O75" s="344"/>
      <c r="P75" s="363"/>
      <c r="Q75" s="344"/>
      <c r="R75" s="344"/>
      <c r="S75" s="364"/>
      <c r="T75" s="364"/>
      <c r="U75" s="364"/>
      <c r="V75" s="364"/>
      <c r="W75" s="364"/>
      <c r="X75" s="364"/>
      <c r="Y75" s="364"/>
      <c r="Z75" s="364"/>
      <c r="AA75" s="344"/>
      <c r="AB75" s="344"/>
      <c r="AC75" s="344"/>
      <c r="AD75" s="344"/>
      <c r="AE75" s="344"/>
      <c r="AF75" s="344"/>
      <c r="AG75" s="176"/>
      <c r="AH75" s="17"/>
      <c r="AI75" s="17"/>
      <c r="AJ75" s="17"/>
      <c r="AK75" s="17"/>
      <c r="AL75" s="17"/>
      <c r="AM75" s="17"/>
      <c r="AN75" s="17"/>
    </row>
    <row r="76" spans="1:40" x14ac:dyDescent="0.3">
      <c r="A76" s="361">
        <v>21</v>
      </c>
      <c r="B76" s="361" t="s">
        <v>268</v>
      </c>
      <c r="C76" s="343"/>
      <c r="D76" s="344"/>
      <c r="E76" s="344"/>
      <c r="F76" s="344"/>
      <c r="G76" s="344"/>
      <c r="H76" s="344"/>
      <c r="I76" s="344"/>
      <c r="J76" s="344"/>
      <c r="K76" s="344"/>
      <c r="L76" s="344"/>
      <c r="M76" s="344"/>
      <c r="N76" s="344"/>
      <c r="O76" s="344"/>
      <c r="P76" s="363"/>
      <c r="Q76" s="344"/>
      <c r="R76" s="344"/>
      <c r="S76" s="364"/>
      <c r="T76" s="364"/>
      <c r="U76" s="364"/>
      <c r="V76" s="364"/>
      <c r="W76" s="364"/>
      <c r="X76" s="364"/>
      <c r="Y76" s="364"/>
      <c r="Z76" s="364"/>
      <c r="AA76" s="344"/>
      <c r="AB76" s="344"/>
      <c r="AC76" s="344"/>
      <c r="AD76" s="344"/>
      <c r="AE76" s="344"/>
      <c r="AF76" s="344"/>
      <c r="AG76" s="176"/>
      <c r="AH76" s="17"/>
      <c r="AI76" s="17"/>
      <c r="AJ76" s="17"/>
      <c r="AK76" s="17"/>
      <c r="AL76" s="17"/>
      <c r="AM76" s="17"/>
      <c r="AN76" s="17"/>
    </row>
    <row r="77" spans="1:40" x14ac:dyDescent="0.3">
      <c r="A77" s="361">
        <v>22</v>
      </c>
      <c r="B77" s="361" t="s">
        <v>268</v>
      </c>
      <c r="C77" s="343"/>
      <c r="D77" s="344"/>
      <c r="E77" s="344"/>
      <c r="F77" s="358"/>
      <c r="G77" s="344"/>
      <c r="H77" s="344"/>
      <c r="I77" s="344"/>
      <c r="J77" s="344"/>
      <c r="K77" s="344"/>
      <c r="L77" s="344"/>
      <c r="M77" s="344"/>
      <c r="N77" s="344"/>
      <c r="O77" s="344"/>
      <c r="P77" s="363"/>
      <c r="Q77" s="344"/>
      <c r="R77" s="344"/>
      <c r="S77" s="364"/>
      <c r="T77" s="364"/>
      <c r="U77" s="364"/>
      <c r="V77" s="364"/>
      <c r="W77" s="364"/>
      <c r="X77" s="364"/>
      <c r="Y77" s="364"/>
      <c r="Z77" s="364"/>
      <c r="AA77" s="344"/>
      <c r="AB77" s="344"/>
      <c r="AC77" s="344"/>
      <c r="AD77" s="344"/>
      <c r="AE77" s="344"/>
      <c r="AF77" s="344"/>
      <c r="AG77" s="176"/>
      <c r="AH77" s="17"/>
      <c r="AI77" s="17"/>
      <c r="AJ77" s="17"/>
      <c r="AK77" s="17"/>
      <c r="AL77" s="17"/>
      <c r="AM77" s="17"/>
      <c r="AN77" s="17"/>
    </row>
    <row r="78" spans="1:40" x14ac:dyDescent="0.3">
      <c r="A78" s="361">
        <v>23</v>
      </c>
      <c r="B78" s="361"/>
      <c r="C78" s="343"/>
      <c r="D78" s="344"/>
      <c r="E78" s="344"/>
      <c r="F78" s="358"/>
      <c r="G78" s="344"/>
      <c r="H78" s="344"/>
      <c r="I78" s="344"/>
      <c r="J78" s="344"/>
      <c r="K78" s="344"/>
      <c r="L78" s="344"/>
      <c r="M78" s="344"/>
      <c r="N78" s="344"/>
      <c r="O78" s="344"/>
      <c r="P78" s="363"/>
      <c r="Q78" s="344"/>
      <c r="R78" s="344"/>
      <c r="S78" s="364"/>
      <c r="T78" s="364"/>
      <c r="U78" s="364"/>
      <c r="V78" s="364"/>
      <c r="W78" s="364"/>
      <c r="X78" s="364"/>
      <c r="Y78" s="364"/>
      <c r="Z78" s="364"/>
      <c r="AA78" s="344"/>
      <c r="AB78" s="344"/>
      <c r="AC78" s="344"/>
      <c r="AD78" s="344"/>
      <c r="AE78" s="344"/>
      <c r="AF78" s="344"/>
      <c r="AG78" s="176"/>
      <c r="AH78" s="17"/>
      <c r="AI78" s="17"/>
      <c r="AJ78" s="17"/>
      <c r="AK78" s="17"/>
      <c r="AL78" s="17"/>
      <c r="AM78" s="17"/>
      <c r="AN78" s="17"/>
    </row>
    <row r="79" spans="1:40" x14ac:dyDescent="0.3">
      <c r="A79" s="361">
        <v>24</v>
      </c>
      <c r="B79" s="361"/>
      <c r="C79" s="343"/>
      <c r="D79" s="344"/>
      <c r="E79" s="344"/>
      <c r="F79" s="358"/>
      <c r="G79" s="344"/>
      <c r="H79" s="344"/>
      <c r="I79" s="344"/>
      <c r="J79" s="344"/>
      <c r="K79" s="344"/>
      <c r="L79" s="344"/>
      <c r="M79" s="344"/>
      <c r="N79" s="344"/>
      <c r="O79" s="344"/>
      <c r="P79" s="363"/>
      <c r="Q79" s="344"/>
      <c r="R79" s="344"/>
      <c r="S79" s="364"/>
      <c r="T79" s="364"/>
      <c r="U79" s="364"/>
      <c r="V79" s="364"/>
      <c r="W79" s="364"/>
      <c r="X79" s="364"/>
      <c r="Y79" s="364"/>
      <c r="Z79" s="364"/>
      <c r="AA79" s="344"/>
      <c r="AB79" s="344"/>
      <c r="AC79" s="344"/>
      <c r="AD79" s="344"/>
      <c r="AE79" s="344"/>
      <c r="AF79" s="344"/>
      <c r="AG79" s="176"/>
      <c r="AH79" s="17"/>
      <c r="AI79" s="17"/>
      <c r="AJ79" s="17"/>
      <c r="AK79" s="17"/>
      <c r="AL79" s="17"/>
      <c r="AM79" s="17"/>
      <c r="AN79" s="17"/>
    </row>
    <row r="80" spans="1:40" x14ac:dyDescent="0.3">
      <c r="A80" s="361">
        <v>25</v>
      </c>
      <c r="B80" s="361" t="s">
        <v>268</v>
      </c>
      <c r="C80" s="343" t="s">
        <v>176</v>
      </c>
      <c r="D80" s="344"/>
      <c r="E80" s="344"/>
      <c r="F80" s="344"/>
      <c r="G80" s="344"/>
      <c r="H80" s="362"/>
      <c r="I80" s="364"/>
      <c r="J80" s="362"/>
      <c r="K80" s="344"/>
      <c r="L80" s="344"/>
      <c r="M80" s="344"/>
      <c r="N80" s="344"/>
      <c r="O80" s="344"/>
      <c r="P80" s="363"/>
      <c r="Q80" s="344"/>
      <c r="R80" s="344"/>
      <c r="S80" s="364"/>
      <c r="T80" s="364"/>
      <c r="U80" s="364"/>
      <c r="V80" s="364"/>
      <c r="W80" s="364"/>
      <c r="X80" s="364"/>
      <c r="Y80" s="364"/>
      <c r="Z80" s="364"/>
      <c r="AA80" s="344"/>
      <c r="AB80" s="344"/>
      <c r="AC80" s="344"/>
      <c r="AD80" s="344"/>
      <c r="AE80" s="344"/>
      <c r="AF80" s="344"/>
      <c r="AG80" s="176"/>
      <c r="AH80" s="17"/>
      <c r="AI80" s="17"/>
      <c r="AJ80" s="17"/>
      <c r="AK80" s="17"/>
      <c r="AL80" s="17"/>
      <c r="AM80" s="17"/>
      <c r="AN80" s="17"/>
    </row>
    <row r="81" spans="1:40" x14ac:dyDescent="0.3">
      <c r="A81" s="361">
        <v>26</v>
      </c>
      <c r="B81" s="361"/>
      <c r="C81" s="343"/>
      <c r="D81" s="344"/>
      <c r="E81" s="344"/>
      <c r="F81" s="344"/>
      <c r="G81" s="344"/>
      <c r="H81" s="344"/>
      <c r="I81" s="344"/>
      <c r="J81" s="344"/>
      <c r="K81" s="344"/>
      <c r="L81" s="344"/>
      <c r="M81" s="344"/>
      <c r="N81" s="344"/>
      <c r="O81" s="344"/>
      <c r="P81" s="363"/>
      <c r="Q81" s="344"/>
      <c r="R81" s="344"/>
      <c r="S81" s="364"/>
      <c r="T81" s="364"/>
      <c r="U81" s="364"/>
      <c r="V81" s="364"/>
      <c r="W81" s="364"/>
      <c r="X81" s="364"/>
      <c r="Y81" s="364"/>
      <c r="Z81" s="364"/>
      <c r="AA81" s="344"/>
      <c r="AB81" s="344"/>
      <c r="AC81" s="344"/>
      <c r="AD81" s="344"/>
      <c r="AE81" s="344"/>
      <c r="AF81" s="344"/>
      <c r="AG81" s="176"/>
      <c r="AH81" s="17"/>
      <c r="AI81" s="17"/>
      <c r="AJ81" s="17"/>
      <c r="AK81" s="17"/>
      <c r="AL81" s="17"/>
      <c r="AM81" s="17"/>
      <c r="AN81" s="17"/>
    </row>
    <row r="82" spans="1:40" x14ac:dyDescent="0.3">
      <c r="A82" s="361">
        <v>27</v>
      </c>
      <c r="B82" s="361"/>
      <c r="C82" s="343"/>
      <c r="D82" s="344"/>
      <c r="E82" s="344"/>
      <c r="F82" s="344"/>
      <c r="G82" s="344"/>
      <c r="H82" s="344"/>
      <c r="I82" s="344"/>
      <c r="J82" s="344"/>
      <c r="K82" s="344"/>
      <c r="L82" s="344"/>
      <c r="M82" s="344"/>
      <c r="N82" s="344"/>
      <c r="O82" s="344"/>
      <c r="P82" s="363"/>
      <c r="Q82" s="344"/>
      <c r="R82" s="344"/>
      <c r="S82" s="364"/>
      <c r="T82" s="364"/>
      <c r="U82" s="364"/>
      <c r="V82" s="364"/>
      <c r="W82" s="364"/>
      <c r="X82" s="364"/>
      <c r="Y82" s="364"/>
      <c r="Z82" s="364"/>
      <c r="AA82" s="344"/>
      <c r="AB82" s="344"/>
      <c r="AC82" s="344"/>
      <c r="AD82" s="344"/>
      <c r="AE82" s="344"/>
      <c r="AF82" s="344"/>
      <c r="AG82" s="176"/>
      <c r="AH82" s="17"/>
      <c r="AI82" s="17"/>
      <c r="AJ82" s="17"/>
      <c r="AK82" s="17"/>
      <c r="AL82" s="17"/>
      <c r="AM82" s="17"/>
      <c r="AN82" s="17"/>
    </row>
    <row r="83" spans="1:40" x14ac:dyDescent="0.3">
      <c r="A83" s="361">
        <v>28</v>
      </c>
      <c r="B83" s="361"/>
      <c r="C83" s="343"/>
      <c r="D83" s="344"/>
      <c r="E83" s="344"/>
      <c r="F83" s="344"/>
      <c r="G83" s="344"/>
      <c r="H83" s="344"/>
      <c r="I83" s="344"/>
      <c r="J83" s="344"/>
      <c r="K83" s="344"/>
      <c r="L83" s="344"/>
      <c r="M83" s="344"/>
      <c r="N83" s="344"/>
      <c r="O83" s="344"/>
      <c r="P83" s="363"/>
      <c r="Q83" s="344"/>
      <c r="R83" s="344"/>
      <c r="S83" s="364"/>
      <c r="T83" s="364"/>
      <c r="U83" s="364"/>
      <c r="V83" s="364"/>
      <c r="W83" s="364"/>
      <c r="X83" s="364"/>
      <c r="Y83" s="364"/>
      <c r="Z83" s="364"/>
      <c r="AA83" s="344"/>
      <c r="AB83" s="344"/>
      <c r="AC83" s="344"/>
      <c r="AD83" s="344"/>
      <c r="AE83" s="344"/>
      <c r="AF83" s="344"/>
      <c r="AG83" s="176"/>
      <c r="AH83" s="17"/>
      <c r="AI83" s="17"/>
      <c r="AJ83" s="17"/>
      <c r="AK83" s="17"/>
      <c r="AL83" s="17"/>
      <c r="AM83" s="17"/>
      <c r="AN83" s="17"/>
    </row>
    <row r="84" spans="1:40" x14ac:dyDescent="0.3">
      <c r="A84" s="361">
        <v>29</v>
      </c>
      <c r="B84" s="361" t="s">
        <v>268</v>
      </c>
      <c r="C84" s="343"/>
      <c r="D84" s="344"/>
      <c r="E84" s="344"/>
      <c r="F84" s="358"/>
      <c r="G84" s="344"/>
      <c r="H84" s="362"/>
      <c r="I84" s="364"/>
      <c r="J84" s="362"/>
      <c r="K84" s="344"/>
      <c r="L84" s="344"/>
      <c r="M84" s="344"/>
      <c r="N84" s="344"/>
      <c r="O84" s="344"/>
      <c r="P84" s="363"/>
      <c r="Q84" s="344"/>
      <c r="R84" s="344"/>
      <c r="S84" s="364"/>
      <c r="T84" s="364"/>
      <c r="U84" s="364"/>
      <c r="V84" s="364"/>
      <c r="W84" s="364"/>
      <c r="X84" s="364"/>
      <c r="Y84" s="364"/>
      <c r="Z84" s="364"/>
      <c r="AA84" s="344"/>
      <c r="AB84" s="344"/>
      <c r="AC84" s="344"/>
      <c r="AD84" s="344"/>
      <c r="AE84" s="344"/>
      <c r="AF84" s="344"/>
      <c r="AG84" s="176"/>
      <c r="AH84" s="17"/>
      <c r="AI84" s="17"/>
      <c r="AJ84" s="17"/>
      <c r="AK84" s="17"/>
      <c r="AL84" s="17"/>
      <c r="AM84" s="17"/>
      <c r="AN84" s="17"/>
    </row>
    <row r="85" spans="1:40" x14ac:dyDescent="0.3">
      <c r="A85" s="361">
        <v>30</v>
      </c>
      <c r="B85" s="361" t="s">
        <v>268</v>
      </c>
      <c r="C85" s="343"/>
      <c r="D85" s="344"/>
      <c r="E85" s="344"/>
      <c r="F85" s="344"/>
      <c r="G85" s="344"/>
      <c r="H85" s="362"/>
      <c r="I85" s="364"/>
      <c r="J85" s="362"/>
      <c r="K85" s="344"/>
      <c r="L85" s="344"/>
      <c r="M85" s="344"/>
      <c r="N85" s="344"/>
      <c r="O85" s="344"/>
      <c r="P85" s="363"/>
      <c r="Q85" s="344"/>
      <c r="R85" s="344"/>
      <c r="S85" s="364"/>
      <c r="T85" s="364"/>
      <c r="U85" s="364"/>
      <c r="V85" s="364"/>
      <c r="W85" s="364"/>
      <c r="X85" s="364"/>
      <c r="Y85" s="364"/>
      <c r="Z85" s="364"/>
      <c r="AA85" s="344"/>
      <c r="AB85" s="344"/>
      <c r="AC85" s="344"/>
      <c r="AD85" s="344"/>
      <c r="AE85" s="344"/>
      <c r="AF85" s="344"/>
      <c r="AG85" s="176"/>
      <c r="AH85" s="17"/>
      <c r="AI85" s="17"/>
      <c r="AJ85" s="17"/>
      <c r="AK85" s="17"/>
      <c r="AL85" s="17"/>
      <c r="AM85" s="17"/>
      <c r="AN85" s="17"/>
    </row>
    <row r="86" spans="1:40" x14ac:dyDescent="0.3">
      <c r="A86" s="361">
        <v>31</v>
      </c>
      <c r="B86" s="361"/>
      <c r="C86" s="343" t="s">
        <v>177</v>
      </c>
      <c r="D86" s="344"/>
      <c r="E86" s="344"/>
      <c r="F86" s="358"/>
      <c r="G86" s="344"/>
      <c r="H86" s="344"/>
      <c r="I86" s="344"/>
      <c r="J86" s="344"/>
      <c r="K86" s="344"/>
      <c r="L86" s="344"/>
      <c r="M86" s="344"/>
      <c r="N86" s="344"/>
      <c r="O86" s="344"/>
      <c r="P86" s="363"/>
      <c r="Q86" s="344"/>
      <c r="R86" s="344"/>
      <c r="S86" s="364"/>
      <c r="T86" s="364"/>
      <c r="U86" s="364"/>
      <c r="V86" s="364"/>
      <c r="W86" s="364"/>
      <c r="X86" s="364"/>
      <c r="Y86" s="364"/>
      <c r="Z86" s="364"/>
      <c r="AA86" s="344"/>
      <c r="AB86" s="344"/>
      <c r="AC86" s="344"/>
      <c r="AD86" s="344"/>
      <c r="AE86" s="344"/>
      <c r="AF86" s="344"/>
      <c r="AG86" s="176"/>
      <c r="AH86" s="17"/>
      <c r="AI86" s="17"/>
      <c r="AJ86" s="17"/>
      <c r="AK86" s="17"/>
      <c r="AL86" s="17"/>
      <c r="AM86" s="17"/>
      <c r="AN86" s="17"/>
    </row>
    <row r="87" spans="1:40" x14ac:dyDescent="0.3">
      <c r="A87" s="361">
        <v>32</v>
      </c>
      <c r="B87" s="361"/>
      <c r="C87" s="343" t="s">
        <v>177</v>
      </c>
      <c r="D87" s="344"/>
      <c r="E87" s="344"/>
      <c r="F87" s="358"/>
      <c r="G87" s="344"/>
      <c r="H87" s="344"/>
      <c r="I87" s="344"/>
      <c r="J87" s="344"/>
      <c r="K87" s="344"/>
      <c r="L87" s="344"/>
      <c r="M87" s="344"/>
      <c r="N87" s="344"/>
      <c r="O87" s="344"/>
      <c r="P87" s="363"/>
      <c r="Q87" s="344"/>
      <c r="R87" s="344"/>
      <c r="S87" s="364"/>
      <c r="T87" s="364"/>
      <c r="U87" s="364"/>
      <c r="V87" s="364"/>
      <c r="W87" s="364"/>
      <c r="X87" s="364"/>
      <c r="Y87" s="364"/>
      <c r="Z87" s="364"/>
      <c r="AA87" s="344"/>
      <c r="AB87" s="344"/>
      <c r="AC87" s="344"/>
      <c r="AD87" s="344"/>
      <c r="AE87" s="344"/>
      <c r="AF87" s="344"/>
      <c r="AG87" s="176"/>
      <c r="AH87" s="17"/>
      <c r="AI87" s="17"/>
      <c r="AJ87" s="17"/>
      <c r="AK87" s="17"/>
      <c r="AL87" s="17"/>
      <c r="AM87" s="17"/>
      <c r="AN87" s="17"/>
    </row>
    <row r="88" spans="1:40" x14ac:dyDescent="0.3">
      <c r="A88" s="361">
        <v>33</v>
      </c>
      <c r="B88" s="361" t="s">
        <v>268</v>
      </c>
      <c r="C88" s="343"/>
      <c r="D88" s="344"/>
      <c r="E88" s="344"/>
      <c r="F88" s="344"/>
      <c r="G88" s="344"/>
      <c r="H88" s="362"/>
      <c r="I88" s="364"/>
      <c r="J88" s="362"/>
      <c r="K88" s="344"/>
      <c r="L88" s="344"/>
      <c r="M88" s="344"/>
      <c r="N88" s="344"/>
      <c r="O88" s="344"/>
      <c r="P88" s="363"/>
      <c r="Q88" s="344"/>
      <c r="R88" s="344"/>
      <c r="S88" s="364"/>
      <c r="T88" s="364"/>
      <c r="U88" s="364"/>
      <c r="V88" s="364"/>
      <c r="W88" s="364"/>
      <c r="X88" s="364"/>
      <c r="Y88" s="364"/>
      <c r="Z88" s="364"/>
      <c r="AA88" s="344"/>
      <c r="AB88" s="344"/>
      <c r="AC88" s="344"/>
      <c r="AD88" s="344"/>
      <c r="AE88" s="344"/>
      <c r="AF88" s="344"/>
      <c r="AG88" s="176"/>
      <c r="AH88" s="17"/>
      <c r="AI88" s="17"/>
      <c r="AJ88" s="17"/>
      <c r="AK88" s="17"/>
      <c r="AL88" s="17"/>
      <c r="AM88" s="17"/>
      <c r="AN88" s="17"/>
    </row>
    <row r="89" spans="1:40" x14ac:dyDescent="0.3">
      <c r="A89" s="361">
        <v>34</v>
      </c>
      <c r="B89" s="361" t="s">
        <v>268</v>
      </c>
      <c r="C89" s="343"/>
      <c r="D89" s="344"/>
      <c r="E89" s="344"/>
      <c r="F89" s="344"/>
      <c r="G89" s="344"/>
      <c r="H89" s="362"/>
      <c r="I89" s="364"/>
      <c r="J89" s="362"/>
      <c r="K89" s="344"/>
      <c r="L89" s="344"/>
      <c r="M89" s="344"/>
      <c r="N89" s="344"/>
      <c r="O89" s="344"/>
      <c r="P89" s="363"/>
      <c r="Q89" s="344"/>
      <c r="R89" s="344"/>
      <c r="S89" s="364"/>
      <c r="T89" s="364"/>
      <c r="U89" s="364"/>
      <c r="V89" s="364"/>
      <c r="W89" s="364"/>
      <c r="X89" s="364"/>
      <c r="Y89" s="364"/>
      <c r="Z89" s="364"/>
      <c r="AA89" s="344"/>
      <c r="AB89" s="344"/>
      <c r="AC89" s="344"/>
      <c r="AD89" s="344"/>
      <c r="AE89" s="344"/>
      <c r="AF89" s="344"/>
      <c r="AG89" s="176"/>
      <c r="AH89" s="17"/>
      <c r="AI89" s="17"/>
      <c r="AJ89" s="17"/>
      <c r="AK89" s="17"/>
      <c r="AL89" s="17"/>
      <c r="AM89" s="17"/>
      <c r="AN89" s="17"/>
    </row>
    <row r="90" spans="1:40" x14ac:dyDescent="0.3">
      <c r="A90" s="361">
        <v>35</v>
      </c>
      <c r="B90" s="361" t="s">
        <v>268</v>
      </c>
      <c r="C90" s="343"/>
      <c r="D90" s="343"/>
      <c r="E90" s="343"/>
      <c r="F90" s="358"/>
      <c r="G90" s="344"/>
      <c r="H90" s="344"/>
      <c r="I90" s="344"/>
      <c r="J90" s="344"/>
      <c r="K90" s="344"/>
      <c r="L90" s="344"/>
      <c r="M90" s="344"/>
      <c r="N90" s="344"/>
      <c r="O90" s="344"/>
      <c r="P90" s="363"/>
      <c r="Q90" s="344"/>
      <c r="R90" s="344"/>
      <c r="S90" s="364"/>
      <c r="T90" s="364"/>
      <c r="U90" s="364"/>
      <c r="V90" s="364"/>
      <c r="W90" s="364"/>
      <c r="X90" s="364"/>
      <c r="Y90" s="364"/>
      <c r="Z90" s="364"/>
      <c r="AA90" s="344"/>
      <c r="AB90" s="344"/>
      <c r="AC90" s="344"/>
      <c r="AD90" s="344"/>
      <c r="AE90" s="344"/>
      <c r="AF90" s="344"/>
      <c r="AG90" s="176"/>
      <c r="AH90" s="17"/>
      <c r="AI90" s="17"/>
      <c r="AJ90" s="17"/>
      <c r="AK90" s="17"/>
      <c r="AL90" s="17"/>
      <c r="AM90" s="17"/>
      <c r="AN90" s="17"/>
    </row>
    <row r="91" spans="1:40" x14ac:dyDescent="0.3">
      <c r="A91" s="361">
        <v>36</v>
      </c>
      <c r="B91" s="361" t="s">
        <v>268</v>
      </c>
      <c r="C91" s="343"/>
      <c r="D91" s="344"/>
      <c r="E91" s="344"/>
      <c r="F91" s="358"/>
      <c r="G91" s="344"/>
      <c r="H91" s="344"/>
      <c r="I91" s="344"/>
      <c r="J91" s="344"/>
      <c r="K91" s="344"/>
      <c r="L91" s="344"/>
      <c r="M91" s="344"/>
      <c r="N91" s="344"/>
      <c r="O91" s="344"/>
      <c r="P91" s="363"/>
      <c r="Q91" s="344"/>
      <c r="R91" s="344"/>
      <c r="S91" s="364"/>
      <c r="T91" s="364"/>
      <c r="U91" s="364"/>
      <c r="V91" s="364"/>
      <c r="W91" s="364"/>
      <c r="X91" s="364"/>
      <c r="Y91" s="364"/>
      <c r="Z91" s="364"/>
      <c r="AA91" s="344"/>
      <c r="AB91" s="344"/>
      <c r="AC91" s="344"/>
      <c r="AD91" s="344"/>
      <c r="AE91" s="344"/>
      <c r="AF91" s="344"/>
      <c r="AG91" s="176"/>
      <c r="AH91" s="17"/>
      <c r="AI91" s="17"/>
      <c r="AJ91" s="17"/>
      <c r="AK91" s="17"/>
      <c r="AL91" s="17"/>
      <c r="AM91" s="17"/>
      <c r="AN91" s="17"/>
    </row>
    <row r="92" spans="1:40" x14ac:dyDescent="0.3">
      <c r="A92" s="361">
        <v>37</v>
      </c>
      <c r="B92" s="361"/>
      <c r="C92" s="343" t="s">
        <v>181</v>
      </c>
      <c r="D92" s="344"/>
      <c r="E92" s="344"/>
      <c r="F92" s="344"/>
      <c r="G92" s="344"/>
      <c r="H92" s="344"/>
      <c r="I92" s="344"/>
      <c r="J92" s="344"/>
      <c r="K92" s="344"/>
      <c r="L92" s="344"/>
      <c r="M92" s="344"/>
      <c r="N92" s="344"/>
      <c r="O92" s="344"/>
      <c r="P92" s="363"/>
      <c r="Q92" s="344"/>
      <c r="R92" s="344"/>
      <c r="S92" s="364"/>
      <c r="T92" s="364"/>
      <c r="U92" s="364"/>
      <c r="V92" s="364"/>
      <c r="W92" s="364"/>
      <c r="X92" s="364"/>
      <c r="Y92" s="364"/>
      <c r="Z92" s="364"/>
      <c r="AA92" s="344"/>
      <c r="AB92" s="344"/>
      <c r="AC92" s="344"/>
      <c r="AD92" s="344"/>
      <c r="AE92" s="344"/>
      <c r="AF92" s="344"/>
      <c r="AG92" s="176"/>
      <c r="AH92" s="17"/>
      <c r="AI92" s="17"/>
      <c r="AJ92" s="17"/>
      <c r="AK92" s="17"/>
      <c r="AL92" s="17"/>
      <c r="AM92" s="17"/>
      <c r="AN92" s="17"/>
    </row>
    <row r="93" spans="1:40" x14ac:dyDescent="0.3">
      <c r="A93" s="361">
        <v>38</v>
      </c>
      <c r="B93" s="361"/>
      <c r="C93" s="365" t="s">
        <v>181</v>
      </c>
      <c r="D93" s="344"/>
      <c r="E93" s="344"/>
      <c r="F93" s="344"/>
      <c r="G93" s="344"/>
      <c r="H93" s="344"/>
      <c r="I93" s="344"/>
      <c r="J93" s="344"/>
      <c r="K93" s="344"/>
      <c r="L93" s="344"/>
      <c r="M93" s="344"/>
      <c r="N93" s="344"/>
      <c r="O93" s="344"/>
      <c r="P93" s="363"/>
      <c r="Q93" s="344"/>
      <c r="R93" s="344"/>
      <c r="S93" s="364"/>
      <c r="T93" s="364"/>
      <c r="U93" s="364"/>
      <c r="V93" s="364"/>
      <c r="W93" s="364"/>
      <c r="X93" s="364"/>
      <c r="Y93" s="364"/>
      <c r="Z93" s="364"/>
      <c r="AA93" s="344"/>
      <c r="AB93" s="344"/>
      <c r="AC93" s="344"/>
      <c r="AD93" s="344"/>
      <c r="AE93" s="344"/>
      <c r="AF93" s="344"/>
      <c r="AG93" s="176"/>
      <c r="AH93" s="17"/>
      <c r="AI93" s="17"/>
      <c r="AJ93" s="17"/>
      <c r="AK93" s="17"/>
      <c r="AL93" s="17"/>
      <c r="AM93" s="17"/>
      <c r="AN93" s="17"/>
    </row>
    <row r="94" spans="1:40" x14ac:dyDescent="0.3">
      <c r="A94" s="361">
        <v>39</v>
      </c>
      <c r="B94" s="361"/>
      <c r="C94" s="343" t="s">
        <v>181</v>
      </c>
      <c r="D94" s="344"/>
      <c r="E94" s="344"/>
      <c r="F94" s="344"/>
      <c r="G94" s="344"/>
      <c r="H94" s="344"/>
      <c r="I94" s="344"/>
      <c r="J94" s="344"/>
      <c r="K94" s="344"/>
      <c r="L94" s="344"/>
      <c r="M94" s="344"/>
      <c r="N94" s="344"/>
      <c r="O94" s="344"/>
      <c r="P94" s="363"/>
      <c r="Q94" s="344"/>
      <c r="R94" s="344"/>
      <c r="S94" s="364"/>
      <c r="T94" s="364"/>
      <c r="U94" s="364"/>
      <c r="V94" s="364"/>
      <c r="W94" s="364"/>
      <c r="X94" s="364"/>
      <c r="Y94" s="364"/>
      <c r="Z94" s="364"/>
      <c r="AA94" s="344"/>
      <c r="AB94" s="344"/>
      <c r="AC94" s="344"/>
      <c r="AD94" s="344"/>
      <c r="AE94" s="344"/>
      <c r="AF94" s="344"/>
      <c r="AG94" s="176"/>
    </row>
    <row r="95" spans="1:40" x14ac:dyDescent="0.3">
      <c r="A95" s="361">
        <v>40</v>
      </c>
      <c r="B95" s="361" t="s">
        <v>268</v>
      </c>
      <c r="C95" s="343"/>
      <c r="D95" s="344"/>
      <c r="E95" s="344"/>
      <c r="F95" s="344"/>
      <c r="G95" s="344"/>
      <c r="H95" s="362"/>
      <c r="I95" s="364"/>
      <c r="J95" s="362"/>
      <c r="K95" s="344"/>
      <c r="L95" s="344"/>
      <c r="M95" s="344"/>
      <c r="N95" s="344"/>
      <c r="O95" s="344"/>
      <c r="P95" s="363"/>
      <c r="Q95" s="344"/>
      <c r="R95" s="344"/>
      <c r="S95" s="364"/>
      <c r="T95" s="364"/>
      <c r="U95" s="364"/>
      <c r="V95" s="364"/>
      <c r="W95" s="364"/>
      <c r="X95" s="364"/>
      <c r="Y95" s="364"/>
      <c r="Z95" s="364"/>
      <c r="AA95" s="344"/>
      <c r="AB95" s="344"/>
      <c r="AC95" s="344"/>
      <c r="AD95" s="344"/>
      <c r="AE95" s="344"/>
      <c r="AF95" s="344"/>
      <c r="AG95" s="176"/>
    </row>
    <row r="96" spans="1:40" x14ac:dyDescent="0.3">
      <c r="A96" s="361">
        <v>41</v>
      </c>
      <c r="B96" s="361" t="s">
        <v>268</v>
      </c>
      <c r="C96" s="343"/>
      <c r="D96" s="344"/>
      <c r="E96" s="344"/>
      <c r="F96" s="358"/>
      <c r="G96" s="344"/>
      <c r="H96" s="344"/>
      <c r="I96" s="344"/>
      <c r="J96" s="344"/>
      <c r="K96" s="344"/>
      <c r="L96" s="344"/>
      <c r="M96" s="344"/>
      <c r="N96" s="344"/>
      <c r="O96" s="344"/>
      <c r="P96" s="363"/>
      <c r="Q96" s="344"/>
      <c r="R96" s="344"/>
      <c r="S96" s="364"/>
      <c r="T96" s="364"/>
      <c r="U96" s="364"/>
      <c r="V96" s="364"/>
      <c r="W96" s="364"/>
      <c r="X96" s="364"/>
      <c r="Y96" s="364"/>
      <c r="Z96" s="364"/>
      <c r="AA96" s="344"/>
      <c r="AB96" s="344"/>
      <c r="AC96" s="344"/>
      <c r="AD96" s="344"/>
      <c r="AE96" s="344"/>
      <c r="AF96" s="344"/>
      <c r="AG96" s="176"/>
    </row>
    <row r="97" spans="1:33" x14ac:dyDescent="0.3">
      <c r="A97" s="361">
        <v>42</v>
      </c>
      <c r="B97" s="361" t="s">
        <v>268</v>
      </c>
      <c r="C97" s="343"/>
      <c r="D97" s="344"/>
      <c r="E97" s="344"/>
      <c r="F97" s="358"/>
      <c r="G97" s="344"/>
      <c r="H97" s="344"/>
      <c r="I97" s="344"/>
      <c r="J97" s="344"/>
      <c r="K97" s="344"/>
      <c r="L97" s="344"/>
      <c r="M97" s="344"/>
      <c r="N97" s="344"/>
      <c r="O97" s="344"/>
      <c r="P97" s="363"/>
      <c r="Q97" s="344"/>
      <c r="R97" s="344"/>
      <c r="S97" s="364"/>
      <c r="T97" s="364"/>
      <c r="U97" s="364"/>
      <c r="V97" s="364"/>
      <c r="W97" s="364"/>
      <c r="X97" s="364"/>
      <c r="Y97" s="364"/>
      <c r="Z97" s="364"/>
      <c r="AA97" s="344"/>
      <c r="AB97" s="344"/>
      <c r="AC97" s="344"/>
      <c r="AD97" s="344"/>
      <c r="AE97" s="344"/>
      <c r="AF97" s="344"/>
      <c r="AG97" s="176"/>
    </row>
    <row r="98" spans="1:33" x14ac:dyDescent="0.3">
      <c r="A98" s="361">
        <v>43</v>
      </c>
      <c r="B98" s="361" t="s">
        <v>268</v>
      </c>
      <c r="C98" s="343"/>
      <c r="D98" s="344"/>
      <c r="E98" s="344"/>
      <c r="F98" s="358"/>
      <c r="G98" s="344"/>
      <c r="H98" s="344"/>
      <c r="I98" s="344"/>
      <c r="J98" s="344"/>
      <c r="K98" s="344"/>
      <c r="L98" s="344"/>
      <c r="M98" s="344"/>
      <c r="N98" s="344"/>
      <c r="O98" s="344"/>
      <c r="P98" s="363"/>
      <c r="Q98" s="344"/>
      <c r="R98" s="344"/>
      <c r="S98" s="364"/>
      <c r="T98" s="364"/>
      <c r="U98" s="364"/>
      <c r="V98" s="364"/>
      <c r="W98" s="364"/>
      <c r="X98" s="364"/>
      <c r="Y98" s="364"/>
      <c r="Z98" s="364"/>
      <c r="AA98" s="344"/>
      <c r="AB98" s="344"/>
      <c r="AC98" s="344"/>
      <c r="AD98" s="344"/>
      <c r="AE98" s="344"/>
      <c r="AF98" s="344"/>
      <c r="AG98" s="176"/>
    </row>
    <row r="99" spans="1:33" x14ac:dyDescent="0.3">
      <c r="A99" s="361">
        <v>44</v>
      </c>
      <c r="B99" s="361" t="s">
        <v>268</v>
      </c>
      <c r="C99" s="343"/>
      <c r="D99" s="344"/>
      <c r="E99" s="344"/>
      <c r="F99" s="358"/>
      <c r="G99" s="344"/>
      <c r="H99" s="344"/>
      <c r="I99" s="344"/>
      <c r="J99" s="344"/>
      <c r="K99" s="344"/>
      <c r="L99" s="344"/>
      <c r="M99" s="344"/>
      <c r="N99" s="344"/>
      <c r="O99" s="344"/>
      <c r="P99" s="363"/>
      <c r="Q99" s="344"/>
      <c r="R99" s="344"/>
      <c r="S99" s="364"/>
      <c r="T99" s="364"/>
      <c r="U99" s="364"/>
      <c r="V99" s="364"/>
      <c r="W99" s="364"/>
      <c r="X99" s="364"/>
      <c r="Y99" s="364"/>
      <c r="Z99" s="364"/>
      <c r="AA99" s="344"/>
      <c r="AB99" s="344"/>
      <c r="AC99" s="344"/>
      <c r="AD99" s="344"/>
      <c r="AE99" s="344"/>
      <c r="AF99" s="344"/>
      <c r="AG99" s="176"/>
    </row>
    <row r="100" spans="1:33" x14ac:dyDescent="0.3">
      <c r="A100" s="361">
        <v>45</v>
      </c>
      <c r="B100" s="361" t="s">
        <v>268</v>
      </c>
      <c r="C100" s="343"/>
      <c r="D100" s="344"/>
      <c r="E100" s="344"/>
      <c r="F100" s="344"/>
      <c r="G100" s="344"/>
      <c r="H100" s="344"/>
      <c r="I100" s="344"/>
      <c r="J100" s="344"/>
      <c r="K100" s="344"/>
      <c r="L100" s="344"/>
      <c r="M100" s="344"/>
      <c r="N100" s="344"/>
      <c r="O100" s="344"/>
      <c r="P100" s="363"/>
      <c r="Q100" s="344"/>
      <c r="R100" s="344"/>
      <c r="S100" s="364"/>
      <c r="T100" s="364"/>
      <c r="U100" s="364"/>
      <c r="V100" s="364"/>
      <c r="W100" s="364"/>
      <c r="X100" s="364"/>
      <c r="Y100" s="364"/>
      <c r="Z100" s="364"/>
      <c r="AA100" s="344"/>
      <c r="AB100" s="344"/>
      <c r="AC100" s="344"/>
      <c r="AD100" s="344"/>
      <c r="AE100" s="344"/>
      <c r="AF100" s="344"/>
      <c r="AG100" s="176"/>
    </row>
    <row r="101" spans="1:33" x14ac:dyDescent="0.3">
      <c r="A101" s="361">
        <v>46</v>
      </c>
      <c r="B101" s="361" t="s">
        <v>268</v>
      </c>
      <c r="C101" s="343"/>
      <c r="D101" s="344"/>
      <c r="E101" s="344"/>
      <c r="F101" s="358"/>
      <c r="G101" s="344"/>
      <c r="H101" s="344"/>
      <c r="I101" s="344"/>
      <c r="J101" s="344"/>
      <c r="K101" s="344"/>
      <c r="L101" s="344"/>
      <c r="M101" s="344"/>
      <c r="N101" s="344"/>
      <c r="O101" s="344"/>
      <c r="P101" s="363"/>
      <c r="Q101" s="344"/>
      <c r="R101" s="344"/>
      <c r="S101" s="364"/>
      <c r="T101" s="364"/>
      <c r="U101" s="364"/>
      <c r="V101" s="364"/>
      <c r="W101" s="364"/>
      <c r="X101" s="364"/>
      <c r="Y101" s="364"/>
      <c r="Z101" s="364"/>
      <c r="AA101" s="344"/>
      <c r="AB101" s="344"/>
      <c r="AC101" s="344"/>
      <c r="AD101" s="344"/>
      <c r="AE101" s="344"/>
      <c r="AF101" s="344"/>
      <c r="AG101" s="176"/>
    </row>
    <row r="102" spans="1:33" x14ac:dyDescent="0.3">
      <c r="A102" s="361">
        <v>47</v>
      </c>
      <c r="B102" s="361"/>
      <c r="C102" s="343"/>
      <c r="D102" s="344"/>
      <c r="E102" s="344"/>
      <c r="F102" s="358"/>
      <c r="G102" s="344"/>
      <c r="H102" s="344"/>
      <c r="I102" s="344"/>
      <c r="J102" s="344"/>
      <c r="K102" s="344"/>
      <c r="L102" s="344"/>
      <c r="M102" s="344"/>
      <c r="N102" s="344"/>
      <c r="O102" s="344"/>
      <c r="P102" s="363"/>
      <c r="Q102" s="344"/>
      <c r="R102" s="344"/>
      <c r="S102" s="364"/>
      <c r="T102" s="364"/>
      <c r="U102" s="364"/>
      <c r="V102" s="364"/>
      <c r="W102" s="364"/>
      <c r="X102" s="364"/>
      <c r="Y102" s="364"/>
      <c r="Z102" s="364"/>
      <c r="AA102" s="344"/>
      <c r="AB102" s="344"/>
      <c r="AC102" s="344"/>
      <c r="AD102" s="344"/>
      <c r="AE102" s="344"/>
      <c r="AF102" s="344"/>
      <c r="AG102" s="176"/>
    </row>
    <row r="103" spans="1:33" x14ac:dyDescent="0.3">
      <c r="A103" s="361">
        <v>48</v>
      </c>
      <c r="B103" s="361"/>
      <c r="C103" s="343"/>
      <c r="D103" s="344"/>
      <c r="E103" s="344"/>
      <c r="F103" s="358"/>
      <c r="G103" s="344"/>
      <c r="H103" s="344"/>
      <c r="I103" s="344"/>
      <c r="J103" s="344"/>
      <c r="K103" s="344"/>
      <c r="L103" s="344"/>
      <c r="M103" s="344"/>
      <c r="N103" s="344"/>
      <c r="O103" s="344"/>
      <c r="P103" s="363"/>
      <c r="Q103" s="344"/>
      <c r="R103" s="344"/>
      <c r="S103" s="364"/>
      <c r="T103" s="364"/>
      <c r="U103" s="364"/>
      <c r="V103" s="364"/>
      <c r="W103" s="364"/>
      <c r="X103" s="364"/>
      <c r="Y103" s="364"/>
      <c r="Z103" s="364"/>
      <c r="AA103" s="344"/>
      <c r="AB103" s="344"/>
      <c r="AC103" s="344"/>
      <c r="AD103" s="344"/>
      <c r="AE103" s="344"/>
      <c r="AF103" s="344"/>
      <c r="AG103" s="176"/>
    </row>
    <row r="104" spans="1:33" x14ac:dyDescent="0.3">
      <c r="A104" s="361">
        <v>49</v>
      </c>
      <c r="B104" s="361" t="s">
        <v>268</v>
      </c>
      <c r="C104" s="343"/>
      <c r="D104" s="344"/>
      <c r="E104" s="344"/>
      <c r="F104" s="358"/>
      <c r="G104" s="344"/>
      <c r="H104" s="344"/>
      <c r="I104" s="344"/>
      <c r="J104" s="344"/>
      <c r="K104" s="344"/>
      <c r="L104" s="344"/>
      <c r="M104" s="344"/>
      <c r="N104" s="344"/>
      <c r="O104" s="344"/>
      <c r="P104" s="363"/>
      <c r="Q104" s="344"/>
      <c r="R104" s="344"/>
      <c r="S104" s="364"/>
      <c r="T104" s="364"/>
      <c r="U104" s="364"/>
      <c r="V104" s="364"/>
      <c r="W104" s="364"/>
      <c r="X104" s="364"/>
      <c r="Y104" s="364"/>
      <c r="Z104" s="364"/>
      <c r="AA104" s="344"/>
      <c r="AB104" s="344"/>
      <c r="AC104" s="344"/>
      <c r="AD104" s="344"/>
      <c r="AE104" s="344"/>
      <c r="AF104" s="344"/>
      <c r="AG104" s="176"/>
    </row>
    <row r="105" spans="1:33" x14ac:dyDescent="0.3">
      <c r="A105" s="361">
        <v>50</v>
      </c>
      <c r="B105" s="361" t="s">
        <v>268</v>
      </c>
      <c r="C105" s="343"/>
      <c r="D105" s="344"/>
      <c r="E105" s="344"/>
      <c r="F105" s="358"/>
      <c r="G105" s="344"/>
      <c r="H105" s="344"/>
      <c r="I105" s="344"/>
      <c r="J105" s="344"/>
      <c r="K105" s="344"/>
      <c r="L105" s="344"/>
      <c r="M105" s="344"/>
      <c r="N105" s="344"/>
      <c r="O105" s="344"/>
      <c r="P105" s="363"/>
      <c r="Q105" s="344"/>
      <c r="R105" s="344"/>
      <c r="S105" s="364"/>
      <c r="T105" s="364"/>
      <c r="U105" s="364"/>
      <c r="V105" s="364"/>
      <c r="W105" s="364"/>
      <c r="X105" s="364"/>
      <c r="Y105" s="364"/>
      <c r="Z105" s="364"/>
      <c r="AA105" s="344"/>
      <c r="AB105" s="344"/>
      <c r="AC105" s="344"/>
      <c r="AD105" s="344"/>
      <c r="AE105" s="344"/>
      <c r="AF105" s="344"/>
      <c r="AG105" s="176"/>
    </row>
    <row r="106" spans="1:33" x14ac:dyDescent="0.3">
      <c r="A106" s="361" t="s">
        <v>174</v>
      </c>
      <c r="B106" s="361" t="s">
        <v>268</v>
      </c>
      <c r="C106" s="343"/>
      <c r="D106" s="344"/>
      <c r="E106" s="344"/>
      <c r="F106" s="358"/>
      <c r="G106" s="344"/>
      <c r="H106" s="344"/>
      <c r="I106" s="344"/>
      <c r="J106" s="344"/>
      <c r="K106" s="344"/>
      <c r="L106" s="344"/>
      <c r="M106" s="344"/>
      <c r="N106" s="344"/>
      <c r="O106" s="344"/>
      <c r="P106" s="363"/>
      <c r="Q106" s="344"/>
      <c r="R106" s="344"/>
      <c r="S106" s="364"/>
      <c r="T106" s="364"/>
      <c r="U106" s="364"/>
      <c r="V106" s="364"/>
      <c r="W106" s="364"/>
      <c r="X106" s="364"/>
      <c r="Y106" s="364"/>
      <c r="Z106" s="364"/>
      <c r="AA106" s="344"/>
      <c r="AB106" s="344"/>
      <c r="AC106" s="344"/>
      <c r="AD106" s="344"/>
      <c r="AE106" s="344"/>
      <c r="AF106" s="344"/>
      <c r="AG106" s="176"/>
    </row>
    <row r="107" spans="1:33" x14ac:dyDescent="0.3">
      <c r="A107" s="361">
        <v>51</v>
      </c>
      <c r="B107" s="361" t="s">
        <v>268</v>
      </c>
      <c r="C107" s="343"/>
      <c r="D107" s="344"/>
      <c r="E107" s="344"/>
      <c r="F107" s="358"/>
      <c r="G107" s="344"/>
      <c r="H107" s="344"/>
      <c r="I107" s="344"/>
      <c r="J107" s="344"/>
      <c r="K107" s="344"/>
      <c r="L107" s="344"/>
      <c r="M107" s="344"/>
      <c r="N107" s="344"/>
      <c r="O107" s="344"/>
      <c r="P107" s="363"/>
      <c r="Q107" s="344"/>
      <c r="R107" s="344"/>
      <c r="S107" s="364"/>
      <c r="T107" s="364"/>
      <c r="U107" s="364"/>
      <c r="V107" s="364"/>
      <c r="W107" s="364"/>
      <c r="X107" s="364"/>
      <c r="Y107" s="364"/>
      <c r="Z107" s="364"/>
      <c r="AA107" s="344"/>
      <c r="AB107" s="344"/>
      <c r="AC107" s="344"/>
      <c r="AD107" s="344"/>
      <c r="AE107" s="344"/>
      <c r="AF107" s="344"/>
      <c r="AG107" s="176"/>
    </row>
    <row r="108" spans="1:33" x14ac:dyDescent="0.3">
      <c r="A108" s="361">
        <v>52</v>
      </c>
      <c r="B108" s="361"/>
      <c r="C108" s="343"/>
      <c r="D108" s="344"/>
      <c r="E108" s="344"/>
      <c r="F108" s="344"/>
      <c r="G108" s="344"/>
      <c r="H108" s="344"/>
      <c r="I108" s="344"/>
      <c r="J108" s="344"/>
      <c r="K108" s="344"/>
      <c r="L108" s="344"/>
      <c r="M108" s="344"/>
      <c r="N108" s="344"/>
      <c r="O108" s="344"/>
      <c r="P108" s="363"/>
      <c r="Q108" s="344"/>
      <c r="R108" s="344"/>
      <c r="S108" s="364"/>
      <c r="T108" s="364"/>
      <c r="U108" s="364"/>
      <c r="V108" s="364"/>
      <c r="W108" s="364"/>
      <c r="X108" s="364"/>
      <c r="Y108" s="364"/>
      <c r="Z108" s="364"/>
      <c r="AA108" s="344"/>
      <c r="AB108" s="344"/>
      <c r="AC108" s="344"/>
      <c r="AD108" s="344"/>
      <c r="AE108" s="344"/>
      <c r="AF108" s="344"/>
      <c r="AG108" s="176"/>
    </row>
    <row r="109" spans="1:33" x14ac:dyDescent="0.3">
      <c r="A109" s="361">
        <v>53</v>
      </c>
      <c r="B109" s="361"/>
      <c r="C109" s="343" t="s">
        <v>175</v>
      </c>
      <c r="D109" s="344"/>
      <c r="E109" s="344"/>
      <c r="F109" s="344"/>
      <c r="G109" s="344"/>
      <c r="H109" s="344"/>
      <c r="I109" s="344"/>
      <c r="J109" s="344"/>
      <c r="K109" s="344"/>
      <c r="L109" s="344"/>
      <c r="M109" s="344"/>
      <c r="N109" s="344"/>
      <c r="O109" s="344"/>
      <c r="P109" s="363"/>
      <c r="Q109" s="344"/>
      <c r="R109" s="344"/>
      <c r="S109" s="364"/>
      <c r="T109" s="364"/>
      <c r="U109" s="364"/>
      <c r="V109" s="364"/>
      <c r="W109" s="364"/>
      <c r="X109" s="364"/>
      <c r="Y109" s="364"/>
      <c r="Z109" s="364"/>
      <c r="AA109" s="344"/>
      <c r="AB109" s="344"/>
      <c r="AC109" s="344"/>
      <c r="AD109" s="344"/>
      <c r="AE109" s="344"/>
      <c r="AF109" s="344"/>
      <c r="AG109" s="176"/>
    </row>
    <row r="110" spans="1:33" x14ac:dyDescent="0.3">
      <c r="A110" s="361">
        <v>54</v>
      </c>
      <c r="B110" s="361"/>
      <c r="C110" s="343"/>
      <c r="D110" s="344"/>
      <c r="E110" s="344"/>
      <c r="F110" s="344"/>
      <c r="G110" s="344"/>
      <c r="H110" s="344"/>
      <c r="I110" s="344"/>
      <c r="J110" s="344"/>
      <c r="K110" s="344"/>
      <c r="L110" s="344"/>
      <c r="M110" s="344"/>
      <c r="N110" s="344"/>
      <c r="O110" s="344"/>
      <c r="P110" s="363"/>
      <c r="Q110" s="344"/>
      <c r="R110" s="344"/>
      <c r="S110" s="364"/>
      <c r="T110" s="364"/>
      <c r="U110" s="364"/>
      <c r="V110" s="364"/>
      <c r="W110" s="364"/>
      <c r="X110" s="364"/>
      <c r="Y110" s="364"/>
      <c r="Z110" s="364"/>
      <c r="AA110" s="344"/>
      <c r="AB110" s="344"/>
      <c r="AC110" s="344"/>
      <c r="AD110" s="344"/>
      <c r="AE110" s="344"/>
      <c r="AF110" s="344"/>
      <c r="AG110" s="176"/>
    </row>
    <row r="111" spans="1:33" x14ac:dyDescent="0.3">
      <c r="A111" s="361">
        <v>55</v>
      </c>
      <c r="B111" s="361"/>
      <c r="C111" s="343"/>
      <c r="D111" s="344"/>
      <c r="E111" s="344"/>
      <c r="F111" s="358"/>
      <c r="G111" s="344"/>
      <c r="H111" s="344"/>
      <c r="I111" s="344"/>
      <c r="J111" s="344"/>
      <c r="K111" s="344"/>
      <c r="L111" s="344"/>
      <c r="M111" s="344"/>
      <c r="N111" s="344"/>
      <c r="O111" s="344"/>
      <c r="P111" s="363"/>
      <c r="Q111" s="344"/>
      <c r="R111" s="344"/>
      <c r="S111" s="364"/>
      <c r="T111" s="364"/>
      <c r="U111" s="364"/>
      <c r="V111" s="364"/>
      <c r="W111" s="364"/>
      <c r="X111" s="364"/>
      <c r="Y111" s="364"/>
      <c r="Z111" s="364"/>
      <c r="AA111" s="344"/>
      <c r="AB111" s="344"/>
      <c r="AC111" s="344"/>
      <c r="AD111" s="344"/>
      <c r="AE111" s="344"/>
      <c r="AF111" s="344"/>
      <c r="AG111" s="176"/>
    </row>
    <row r="112" spans="1:33" x14ac:dyDescent="0.3">
      <c r="A112" s="361">
        <v>56</v>
      </c>
      <c r="B112" s="361" t="s">
        <v>268</v>
      </c>
      <c r="C112" s="343"/>
      <c r="D112" s="344"/>
      <c r="E112" s="344"/>
      <c r="F112" s="344"/>
      <c r="G112" s="344"/>
      <c r="H112" s="344"/>
      <c r="I112" s="344"/>
      <c r="J112" s="344"/>
      <c r="K112" s="344"/>
      <c r="L112" s="344"/>
      <c r="M112" s="344"/>
      <c r="N112" s="344"/>
      <c r="O112" s="344"/>
      <c r="P112" s="363"/>
      <c r="Q112" s="344"/>
      <c r="R112" s="344"/>
      <c r="S112" s="364"/>
      <c r="T112" s="364"/>
      <c r="U112" s="364"/>
      <c r="V112" s="364"/>
      <c r="W112" s="364"/>
      <c r="X112" s="364"/>
      <c r="Y112" s="364"/>
      <c r="Z112" s="364"/>
      <c r="AA112" s="344"/>
      <c r="AB112" s="344"/>
      <c r="AC112" s="344"/>
      <c r="AD112" s="344"/>
      <c r="AE112" s="344"/>
      <c r="AF112" s="344"/>
      <c r="AG112" s="176"/>
    </row>
    <row r="113" spans="1:33" x14ac:dyDescent="0.3">
      <c r="A113" s="361">
        <v>57</v>
      </c>
      <c r="B113" s="361" t="s">
        <v>268</v>
      </c>
      <c r="C113" s="343"/>
      <c r="D113" s="344"/>
      <c r="E113" s="344"/>
      <c r="F113" s="344"/>
      <c r="G113" s="344"/>
      <c r="H113" s="344"/>
      <c r="I113" s="344"/>
      <c r="J113" s="344"/>
      <c r="K113" s="344"/>
      <c r="L113" s="344"/>
      <c r="M113" s="344"/>
      <c r="N113" s="344"/>
      <c r="O113" s="344"/>
      <c r="P113" s="363"/>
      <c r="Q113" s="344"/>
      <c r="R113" s="344"/>
      <c r="S113" s="364"/>
      <c r="T113" s="364"/>
      <c r="U113" s="364"/>
      <c r="V113" s="364"/>
      <c r="W113" s="364"/>
      <c r="X113" s="364"/>
      <c r="Y113" s="364"/>
      <c r="Z113" s="364"/>
      <c r="AA113" s="344"/>
      <c r="AB113" s="344"/>
      <c r="AC113" s="344"/>
      <c r="AD113" s="344"/>
      <c r="AE113" s="344"/>
      <c r="AF113" s="344"/>
      <c r="AG113" s="176"/>
    </row>
    <row r="114" spans="1:33" x14ac:dyDescent="0.3">
      <c r="A114" s="361">
        <v>58</v>
      </c>
      <c r="B114" s="361" t="s">
        <v>268</v>
      </c>
      <c r="C114" s="343"/>
      <c r="D114" s="344"/>
      <c r="E114" s="344"/>
      <c r="F114" s="344"/>
      <c r="G114" s="344"/>
      <c r="H114" s="344"/>
      <c r="I114" s="344"/>
      <c r="J114" s="344"/>
      <c r="K114" s="344"/>
      <c r="L114" s="344"/>
      <c r="M114" s="344"/>
      <c r="N114" s="344"/>
      <c r="O114" s="344"/>
      <c r="P114" s="363"/>
      <c r="Q114" s="344"/>
      <c r="R114" s="344"/>
      <c r="S114" s="364"/>
      <c r="T114" s="364"/>
      <c r="U114" s="364"/>
      <c r="V114" s="364"/>
      <c r="W114" s="364"/>
      <c r="X114" s="364"/>
      <c r="Y114" s="364"/>
      <c r="Z114" s="364"/>
      <c r="AA114" s="344"/>
      <c r="AB114" s="344"/>
      <c r="AC114" s="344"/>
      <c r="AD114" s="344"/>
      <c r="AE114" s="344"/>
      <c r="AF114" s="344"/>
      <c r="AG114" s="176"/>
    </row>
    <row r="115" spans="1:33" x14ac:dyDescent="0.3">
      <c r="A115" s="361">
        <v>59</v>
      </c>
      <c r="B115" s="361"/>
      <c r="C115" s="343"/>
      <c r="D115" s="344"/>
      <c r="E115" s="344"/>
      <c r="F115" s="358"/>
      <c r="G115" s="344"/>
      <c r="H115" s="344"/>
      <c r="I115" s="344"/>
      <c r="J115" s="344"/>
      <c r="K115" s="344"/>
      <c r="L115" s="344"/>
      <c r="M115" s="344"/>
      <c r="N115" s="344"/>
      <c r="O115" s="344"/>
      <c r="P115" s="363"/>
      <c r="Q115" s="344"/>
      <c r="R115" s="344"/>
      <c r="S115" s="364"/>
      <c r="T115" s="364"/>
      <c r="U115" s="364"/>
      <c r="V115" s="364"/>
      <c r="W115" s="364"/>
      <c r="X115" s="364"/>
      <c r="Y115" s="364"/>
      <c r="Z115" s="345"/>
      <c r="AA115" s="344"/>
      <c r="AB115" s="344"/>
      <c r="AC115" s="344"/>
      <c r="AD115" s="344"/>
      <c r="AE115" s="344"/>
      <c r="AF115" s="344"/>
      <c r="AG115" s="176"/>
    </row>
    <row r="116" spans="1:33" x14ac:dyDescent="0.3">
      <c r="A116" s="361" t="s">
        <v>180</v>
      </c>
      <c r="B116" s="361"/>
      <c r="C116" s="343"/>
      <c r="D116" s="344"/>
      <c r="E116" s="344"/>
      <c r="F116" s="344"/>
      <c r="G116" s="344"/>
      <c r="H116" s="344"/>
      <c r="I116" s="344"/>
      <c r="J116" s="344"/>
      <c r="K116" s="344"/>
      <c r="L116" s="344"/>
      <c r="M116" s="344"/>
      <c r="N116" s="344"/>
      <c r="O116" s="344"/>
      <c r="P116" s="363"/>
      <c r="Q116" s="344"/>
      <c r="R116" s="344"/>
      <c r="S116" s="364"/>
      <c r="T116" s="364"/>
      <c r="U116" s="364"/>
      <c r="V116" s="364"/>
      <c r="W116" s="364"/>
      <c r="X116" s="364"/>
      <c r="Y116" s="364"/>
      <c r="Z116" s="364"/>
      <c r="AA116" s="344"/>
      <c r="AB116" s="344"/>
      <c r="AC116" s="344"/>
      <c r="AD116" s="344"/>
      <c r="AE116" s="344"/>
      <c r="AF116" s="344"/>
      <c r="AG116" s="176"/>
    </row>
    <row r="117" spans="1:33" x14ac:dyDescent="0.3">
      <c r="A117" s="361"/>
      <c r="B117" s="361"/>
      <c r="C117" s="343" t="s">
        <v>179</v>
      </c>
      <c r="D117" s="344"/>
      <c r="E117" s="344"/>
      <c r="F117" s="358"/>
      <c r="G117" s="344"/>
      <c r="H117" s="344"/>
      <c r="I117" s="344"/>
      <c r="J117" s="344"/>
      <c r="K117" s="344"/>
      <c r="L117" s="344"/>
      <c r="M117" s="344"/>
      <c r="N117" s="344"/>
      <c r="O117" s="344"/>
      <c r="P117" s="363"/>
      <c r="Q117" s="344"/>
      <c r="R117" s="344"/>
      <c r="S117" s="364"/>
      <c r="T117" s="364"/>
      <c r="U117" s="364"/>
      <c r="V117" s="364"/>
      <c r="W117" s="364"/>
      <c r="X117" s="364"/>
      <c r="Y117" s="364"/>
      <c r="Z117" s="364"/>
      <c r="AA117" s="344"/>
      <c r="AB117" s="344"/>
      <c r="AC117" s="344"/>
      <c r="AD117" s="344"/>
      <c r="AE117" s="344"/>
      <c r="AF117" s="344"/>
      <c r="AG117" s="176"/>
    </row>
    <row r="118" spans="1:33" x14ac:dyDescent="0.3">
      <c r="A118" s="361">
        <v>60</v>
      </c>
      <c r="B118" s="361" t="s">
        <v>268</v>
      </c>
      <c r="C118" s="343"/>
      <c r="D118" s="344"/>
      <c r="E118" s="344"/>
      <c r="F118" s="358"/>
      <c r="G118" s="344"/>
      <c r="H118" s="362"/>
      <c r="I118" s="344"/>
      <c r="J118" s="362"/>
      <c r="K118" s="344"/>
      <c r="L118" s="344"/>
      <c r="M118" s="344"/>
      <c r="N118" s="344"/>
      <c r="O118" s="344"/>
      <c r="P118" s="363"/>
      <c r="Q118" s="344"/>
      <c r="R118" s="344"/>
      <c r="S118" s="364"/>
      <c r="T118" s="364"/>
      <c r="U118" s="364"/>
      <c r="V118" s="364"/>
      <c r="W118" s="364"/>
      <c r="X118" s="364"/>
      <c r="Y118" s="364"/>
      <c r="Z118" s="364"/>
      <c r="AA118" s="344"/>
      <c r="AB118" s="344"/>
      <c r="AC118" s="344"/>
      <c r="AD118" s="344"/>
      <c r="AE118" s="344"/>
      <c r="AF118" s="344"/>
      <c r="AG118" s="176"/>
    </row>
    <row r="119" spans="1:33" x14ac:dyDescent="0.3">
      <c r="A119" s="361">
        <v>61</v>
      </c>
      <c r="B119" s="361" t="s">
        <v>268</v>
      </c>
      <c r="C119" s="343"/>
      <c r="D119" s="344"/>
      <c r="E119" s="344"/>
      <c r="F119" s="358"/>
      <c r="G119" s="344"/>
      <c r="H119" s="344"/>
      <c r="I119" s="344"/>
      <c r="J119" s="344"/>
      <c r="K119" s="344"/>
      <c r="L119" s="344"/>
      <c r="M119" s="344"/>
      <c r="N119" s="344"/>
      <c r="O119" s="344"/>
      <c r="P119" s="363"/>
      <c r="Q119" s="344"/>
      <c r="R119" s="344"/>
      <c r="S119" s="364"/>
      <c r="T119" s="364"/>
      <c r="U119" s="364"/>
      <c r="V119" s="364"/>
      <c r="W119" s="364"/>
      <c r="X119" s="364"/>
      <c r="Y119" s="364"/>
      <c r="Z119" s="364"/>
      <c r="AA119" s="344"/>
      <c r="AB119" s="344"/>
      <c r="AC119" s="344"/>
      <c r="AD119" s="344"/>
      <c r="AE119" s="344"/>
      <c r="AF119" s="344"/>
      <c r="AG119" s="176"/>
    </row>
    <row r="120" spans="1:33" x14ac:dyDescent="0.3">
      <c r="A120" s="361">
        <v>62</v>
      </c>
      <c r="B120" s="361" t="s">
        <v>268</v>
      </c>
      <c r="C120" s="343"/>
      <c r="D120" s="344"/>
      <c r="E120" s="344"/>
      <c r="F120" s="344"/>
      <c r="G120" s="344"/>
      <c r="H120" s="344"/>
      <c r="I120" s="344"/>
      <c r="J120" s="344"/>
      <c r="K120" s="344"/>
      <c r="L120" s="344"/>
      <c r="M120" s="344"/>
      <c r="N120" s="344"/>
      <c r="O120" s="344"/>
      <c r="P120" s="363"/>
      <c r="Q120" s="344"/>
      <c r="R120" s="344"/>
      <c r="S120" s="364"/>
      <c r="T120" s="364"/>
      <c r="U120" s="364"/>
      <c r="V120" s="364"/>
      <c r="W120" s="364"/>
      <c r="X120" s="364"/>
      <c r="Y120" s="364"/>
      <c r="Z120" s="343"/>
      <c r="AA120" s="344"/>
      <c r="AB120" s="344"/>
      <c r="AC120" s="344"/>
      <c r="AD120" s="344"/>
      <c r="AE120" s="344"/>
      <c r="AF120" s="344"/>
      <c r="AG120" s="176"/>
    </row>
    <row r="121" spans="1:33" x14ac:dyDescent="0.3">
      <c r="A121" s="361">
        <v>63</v>
      </c>
      <c r="B121" s="361" t="s">
        <v>268</v>
      </c>
      <c r="C121" s="343"/>
      <c r="D121" s="344"/>
      <c r="E121" s="344"/>
      <c r="F121" s="358"/>
      <c r="G121" s="344"/>
      <c r="H121" s="344"/>
      <c r="I121" s="344"/>
      <c r="J121" s="344"/>
      <c r="K121" s="344"/>
      <c r="L121" s="344"/>
      <c r="M121" s="344"/>
      <c r="N121" s="344"/>
      <c r="O121" s="344"/>
      <c r="P121" s="363"/>
      <c r="Q121" s="344"/>
      <c r="R121" s="344"/>
      <c r="S121" s="364"/>
      <c r="T121" s="364"/>
      <c r="U121" s="364"/>
      <c r="V121" s="364"/>
      <c r="W121" s="364"/>
      <c r="X121" s="364"/>
      <c r="Y121" s="364"/>
      <c r="Z121" s="364"/>
      <c r="AA121" s="344"/>
      <c r="AB121" s="344"/>
      <c r="AC121" s="344"/>
      <c r="AD121" s="344"/>
      <c r="AE121" s="344"/>
      <c r="AF121" s="344"/>
      <c r="AG121" s="176"/>
    </row>
    <row r="122" spans="1:33" x14ac:dyDescent="0.3">
      <c r="A122" s="361">
        <v>64</v>
      </c>
      <c r="B122" s="361" t="s">
        <v>268</v>
      </c>
      <c r="C122" s="343"/>
      <c r="D122" s="344"/>
      <c r="E122" s="344"/>
      <c r="F122" s="358"/>
      <c r="G122" s="344"/>
      <c r="H122" s="344"/>
      <c r="I122" s="344"/>
      <c r="J122" s="344"/>
      <c r="K122" s="344"/>
      <c r="L122" s="344"/>
      <c r="M122" s="344"/>
      <c r="N122" s="344"/>
      <c r="O122" s="344"/>
      <c r="P122" s="363"/>
      <c r="Q122" s="344"/>
      <c r="R122" s="344"/>
      <c r="S122" s="364"/>
      <c r="T122" s="364"/>
      <c r="U122" s="364"/>
      <c r="V122" s="364"/>
      <c r="W122" s="364"/>
      <c r="X122" s="364"/>
      <c r="Y122" s="364"/>
      <c r="Z122" s="364"/>
      <c r="AA122" s="344"/>
      <c r="AB122" s="344"/>
      <c r="AC122" s="344"/>
      <c r="AD122" s="344"/>
      <c r="AE122" s="344"/>
      <c r="AF122" s="344"/>
      <c r="AG122" s="176"/>
    </row>
    <row r="123" spans="1:33" x14ac:dyDescent="0.3">
      <c r="A123" s="361">
        <v>65</v>
      </c>
      <c r="B123" s="361" t="s">
        <v>268</v>
      </c>
      <c r="C123" s="343"/>
      <c r="D123" s="344"/>
      <c r="E123" s="344"/>
      <c r="F123" s="358"/>
      <c r="G123" s="344"/>
      <c r="H123" s="362"/>
      <c r="I123" s="344"/>
      <c r="J123" s="344"/>
      <c r="K123" s="344"/>
      <c r="L123" s="344"/>
      <c r="M123" s="344"/>
      <c r="N123" s="344"/>
      <c r="O123" s="344"/>
      <c r="P123" s="363"/>
      <c r="Q123" s="344"/>
      <c r="R123" s="344"/>
      <c r="S123" s="364"/>
      <c r="T123" s="364"/>
      <c r="U123" s="364"/>
      <c r="V123" s="364"/>
      <c r="W123" s="364"/>
      <c r="X123" s="364"/>
      <c r="Y123" s="364"/>
      <c r="Z123" s="364"/>
      <c r="AA123" s="344"/>
      <c r="AB123" s="344"/>
      <c r="AC123" s="344"/>
      <c r="AD123" s="344"/>
      <c r="AE123" s="344"/>
      <c r="AF123" s="344"/>
      <c r="AG123" s="176"/>
    </row>
    <row r="124" spans="1:33" x14ac:dyDescent="0.3">
      <c r="A124" s="361" t="s">
        <v>178</v>
      </c>
      <c r="B124" s="361" t="s">
        <v>268</v>
      </c>
      <c r="C124" s="343"/>
      <c r="D124" s="344"/>
      <c r="E124" s="344"/>
      <c r="F124" s="344"/>
      <c r="G124" s="344"/>
      <c r="H124" s="344"/>
      <c r="I124" s="344"/>
      <c r="J124" s="344"/>
      <c r="K124" s="344"/>
      <c r="L124" s="344"/>
      <c r="M124" s="344"/>
      <c r="N124" s="344"/>
      <c r="O124" s="344"/>
      <c r="P124" s="363"/>
      <c r="Q124" s="344"/>
      <c r="R124" s="344"/>
      <c r="S124" s="364"/>
      <c r="T124" s="364"/>
      <c r="U124" s="364"/>
      <c r="V124" s="364"/>
      <c r="W124" s="364"/>
      <c r="X124" s="364"/>
      <c r="Y124" s="364"/>
      <c r="Z124" s="364"/>
      <c r="AA124" s="344"/>
      <c r="AB124" s="344"/>
      <c r="AC124" s="344"/>
      <c r="AD124" s="344"/>
      <c r="AE124" s="344"/>
      <c r="AF124" s="344"/>
      <c r="AG124" s="176"/>
    </row>
    <row r="125" spans="1:33" x14ac:dyDescent="0.3">
      <c r="A125" s="361">
        <v>67</v>
      </c>
      <c r="B125" s="361" t="s">
        <v>268</v>
      </c>
      <c r="C125" s="343"/>
      <c r="D125" s="344"/>
      <c r="E125" s="344"/>
      <c r="F125" s="358"/>
      <c r="G125" s="344"/>
      <c r="H125" s="344"/>
      <c r="I125" s="344"/>
      <c r="J125" s="344"/>
      <c r="K125" s="344"/>
      <c r="L125" s="344"/>
      <c r="M125" s="344"/>
      <c r="N125" s="344"/>
      <c r="O125" s="344"/>
      <c r="P125" s="363"/>
      <c r="Q125" s="344"/>
      <c r="R125" s="344"/>
      <c r="S125" s="364"/>
      <c r="T125" s="364"/>
      <c r="U125" s="364"/>
      <c r="V125" s="364"/>
      <c r="W125" s="364"/>
      <c r="X125" s="364"/>
      <c r="Y125" s="364"/>
      <c r="Z125" s="364"/>
      <c r="AA125" s="344"/>
      <c r="AB125" s="344"/>
      <c r="AC125" s="344"/>
      <c r="AD125" s="344"/>
      <c r="AE125" s="344"/>
      <c r="AF125" s="344"/>
      <c r="AG125" s="176"/>
    </row>
    <row r="126" spans="1:33" x14ac:dyDescent="0.3">
      <c r="A126" s="361">
        <v>68</v>
      </c>
      <c r="B126" s="361" t="s">
        <v>268</v>
      </c>
      <c r="C126" s="343"/>
      <c r="D126" s="344"/>
      <c r="E126" s="344"/>
      <c r="F126" s="358"/>
      <c r="G126" s="344"/>
      <c r="H126" s="344"/>
      <c r="I126" s="344"/>
      <c r="J126" s="344"/>
      <c r="K126" s="344"/>
      <c r="L126" s="344"/>
      <c r="M126" s="344"/>
      <c r="N126" s="344"/>
      <c r="O126" s="344"/>
      <c r="P126" s="363"/>
      <c r="Q126" s="344"/>
      <c r="R126" s="344"/>
      <c r="S126" s="364"/>
      <c r="T126" s="364"/>
      <c r="U126" s="364"/>
      <c r="V126" s="364"/>
      <c r="W126" s="364"/>
      <c r="X126" s="364"/>
      <c r="Y126" s="364"/>
      <c r="Z126" s="364"/>
      <c r="AA126" s="344"/>
      <c r="AB126" s="344"/>
      <c r="AC126" s="344"/>
      <c r="AD126" s="344"/>
      <c r="AE126" s="344"/>
      <c r="AF126" s="344"/>
      <c r="AG126" s="176"/>
    </row>
    <row r="127" spans="1:33" x14ac:dyDescent="0.3">
      <c r="A127" s="361">
        <v>69</v>
      </c>
      <c r="B127" s="361" t="s">
        <v>268</v>
      </c>
      <c r="C127" s="343"/>
      <c r="D127" s="344"/>
      <c r="E127" s="344"/>
      <c r="F127" s="358"/>
      <c r="G127" s="344"/>
      <c r="H127" s="344"/>
      <c r="I127" s="344"/>
      <c r="J127" s="344"/>
      <c r="K127" s="344"/>
      <c r="L127" s="344"/>
      <c r="M127" s="344"/>
      <c r="N127" s="344"/>
      <c r="O127" s="344"/>
      <c r="P127" s="363"/>
      <c r="Q127" s="344"/>
      <c r="R127" s="344"/>
      <c r="S127" s="364"/>
      <c r="T127" s="364"/>
      <c r="U127" s="364"/>
      <c r="V127" s="364"/>
      <c r="W127" s="364"/>
      <c r="X127" s="364"/>
      <c r="Y127" s="364"/>
      <c r="Z127" s="345"/>
      <c r="AA127" s="344"/>
      <c r="AB127" s="344"/>
      <c r="AC127" s="344"/>
      <c r="AD127" s="344"/>
      <c r="AE127" s="344"/>
      <c r="AF127" s="344"/>
      <c r="AG127" s="176"/>
    </row>
    <row r="128" spans="1:33" x14ac:dyDescent="0.3">
      <c r="A128" s="361">
        <v>70</v>
      </c>
      <c r="B128" s="361" t="s">
        <v>268</v>
      </c>
      <c r="C128" s="343"/>
      <c r="D128" s="344"/>
      <c r="E128" s="344"/>
      <c r="F128" s="358"/>
      <c r="G128" s="344"/>
      <c r="H128" s="344"/>
      <c r="I128" s="344"/>
      <c r="J128" s="344"/>
      <c r="K128" s="344"/>
      <c r="L128" s="344"/>
      <c r="M128" s="344"/>
      <c r="N128" s="344"/>
      <c r="O128" s="344"/>
      <c r="P128" s="363"/>
      <c r="Q128" s="344"/>
      <c r="R128" s="344"/>
      <c r="S128" s="364"/>
      <c r="T128" s="364"/>
      <c r="U128" s="364"/>
      <c r="V128" s="364"/>
      <c r="W128" s="364"/>
      <c r="X128" s="364"/>
      <c r="Y128" s="364"/>
      <c r="Z128" s="364"/>
      <c r="AA128" s="344"/>
      <c r="AB128" s="344"/>
      <c r="AC128" s="344"/>
      <c r="AD128" s="344"/>
      <c r="AE128" s="344"/>
      <c r="AF128" s="344"/>
      <c r="AG128" s="176"/>
    </row>
    <row r="129" spans="1:33" x14ac:dyDescent="0.3">
      <c r="A129" s="361">
        <v>71</v>
      </c>
      <c r="B129" s="361" t="s">
        <v>268</v>
      </c>
      <c r="C129" s="343"/>
      <c r="D129" s="344"/>
      <c r="E129" s="344"/>
      <c r="F129" s="358"/>
      <c r="G129" s="344"/>
      <c r="H129" s="344"/>
      <c r="I129" s="344"/>
      <c r="J129" s="344"/>
      <c r="K129" s="344"/>
      <c r="L129" s="344"/>
      <c r="M129" s="344"/>
      <c r="N129" s="344"/>
      <c r="O129" s="344"/>
      <c r="P129" s="363"/>
      <c r="Q129" s="344"/>
      <c r="R129" s="344"/>
      <c r="S129" s="364"/>
      <c r="T129" s="364"/>
      <c r="U129" s="364"/>
      <c r="V129" s="364"/>
      <c r="W129" s="364"/>
      <c r="X129" s="364"/>
      <c r="Y129" s="364"/>
      <c r="Z129" s="364"/>
      <c r="AA129" s="344"/>
      <c r="AB129" s="344"/>
      <c r="AC129" s="344"/>
      <c r="AD129" s="344"/>
      <c r="AE129" s="344"/>
      <c r="AF129" s="344"/>
      <c r="AG129" s="176"/>
    </row>
    <row r="130" spans="1:33" x14ac:dyDescent="0.3">
      <c r="A130" s="361">
        <v>72</v>
      </c>
      <c r="B130" s="361" t="s">
        <v>268</v>
      </c>
      <c r="C130" s="343"/>
      <c r="D130" s="344"/>
      <c r="E130" s="344"/>
      <c r="F130" s="344"/>
      <c r="G130" s="344"/>
      <c r="H130" s="344"/>
      <c r="I130" s="344"/>
      <c r="J130" s="344"/>
      <c r="K130" s="344"/>
      <c r="L130" s="344"/>
      <c r="M130" s="344"/>
      <c r="N130" s="344"/>
      <c r="O130" s="344"/>
      <c r="P130" s="363"/>
      <c r="Q130" s="344"/>
      <c r="R130" s="344"/>
      <c r="S130" s="364"/>
      <c r="T130" s="364"/>
      <c r="U130" s="364"/>
      <c r="V130" s="364"/>
      <c r="W130" s="364"/>
      <c r="X130" s="364"/>
      <c r="Y130" s="364"/>
      <c r="Z130" s="364"/>
      <c r="AA130" s="344"/>
      <c r="AB130" s="344"/>
      <c r="AC130" s="344"/>
      <c r="AD130" s="344"/>
      <c r="AE130" s="344"/>
      <c r="AF130" s="344"/>
      <c r="AG130" s="176"/>
    </row>
    <row r="131" spans="1:33" x14ac:dyDescent="0.3">
      <c r="A131" s="361">
        <v>73</v>
      </c>
      <c r="B131" s="361" t="s">
        <v>268</v>
      </c>
      <c r="C131" s="343"/>
      <c r="D131" s="344"/>
      <c r="E131" s="344"/>
      <c r="F131" s="344"/>
      <c r="G131" s="344"/>
      <c r="H131" s="344"/>
      <c r="I131" s="344"/>
      <c r="J131" s="344"/>
      <c r="K131" s="344"/>
      <c r="L131" s="344"/>
      <c r="M131" s="344"/>
      <c r="N131" s="344"/>
      <c r="O131" s="344"/>
      <c r="P131" s="363"/>
      <c r="Q131" s="344"/>
      <c r="R131" s="344"/>
      <c r="S131" s="364"/>
      <c r="T131" s="364"/>
      <c r="U131" s="364"/>
      <c r="V131" s="364"/>
      <c r="W131" s="364"/>
      <c r="X131" s="364"/>
      <c r="Y131" s="364"/>
      <c r="Z131" s="364"/>
      <c r="AA131" s="344"/>
      <c r="AB131" s="344"/>
      <c r="AC131" s="344"/>
      <c r="AD131" s="344"/>
      <c r="AE131" s="344"/>
      <c r="AF131" s="344"/>
      <c r="AG131" s="176"/>
    </row>
    <row r="132" spans="1:33" x14ac:dyDescent="0.3">
      <c r="A132" s="361">
        <v>74</v>
      </c>
      <c r="B132" s="361" t="s">
        <v>268</v>
      </c>
      <c r="C132" s="343"/>
      <c r="D132" s="344"/>
      <c r="E132" s="344"/>
      <c r="F132" s="358"/>
      <c r="G132" s="344"/>
      <c r="H132" s="344"/>
      <c r="I132" s="344"/>
      <c r="J132" s="344"/>
      <c r="K132" s="344"/>
      <c r="L132" s="344"/>
      <c r="M132" s="344"/>
      <c r="N132" s="344"/>
      <c r="O132" s="344"/>
      <c r="P132" s="363"/>
      <c r="Q132" s="344"/>
      <c r="R132" s="344"/>
      <c r="S132" s="364"/>
      <c r="T132" s="364"/>
      <c r="U132" s="364"/>
      <c r="V132" s="364"/>
      <c r="W132" s="364"/>
      <c r="X132" s="364"/>
      <c r="Y132" s="364"/>
      <c r="Z132" s="364"/>
      <c r="AA132" s="344"/>
      <c r="AB132" s="344"/>
      <c r="AC132" s="344"/>
      <c r="AD132" s="344"/>
      <c r="AE132" s="344"/>
      <c r="AF132" s="344"/>
      <c r="AG132" s="176"/>
    </row>
    <row r="133" spans="1:33" x14ac:dyDescent="0.3">
      <c r="A133" s="361">
        <v>75</v>
      </c>
      <c r="B133" s="361" t="s">
        <v>268</v>
      </c>
      <c r="C133" s="343"/>
      <c r="D133" s="344"/>
      <c r="E133" s="344"/>
      <c r="F133" s="358"/>
      <c r="G133" s="344"/>
      <c r="H133" s="344"/>
      <c r="I133" s="344"/>
      <c r="J133" s="344"/>
      <c r="K133" s="344"/>
      <c r="L133" s="344"/>
      <c r="M133" s="344"/>
      <c r="N133" s="344"/>
      <c r="O133" s="344"/>
      <c r="P133" s="363"/>
      <c r="Q133" s="344"/>
      <c r="R133" s="344"/>
      <c r="S133" s="364"/>
      <c r="T133" s="364"/>
      <c r="U133" s="364"/>
      <c r="V133" s="364"/>
      <c r="W133" s="364"/>
      <c r="X133" s="364"/>
      <c r="Y133" s="364"/>
      <c r="Z133" s="364"/>
      <c r="AA133" s="344"/>
      <c r="AB133" s="344"/>
      <c r="AC133" s="344"/>
      <c r="AD133" s="344"/>
      <c r="AE133" s="344"/>
      <c r="AF133" s="344"/>
      <c r="AG133" s="176"/>
    </row>
    <row r="134" spans="1:33" x14ac:dyDescent="0.3">
      <c r="A134" s="361" t="s">
        <v>173</v>
      </c>
      <c r="B134" s="361" t="s">
        <v>268</v>
      </c>
      <c r="C134" s="343"/>
      <c r="D134" s="344"/>
      <c r="E134" s="344"/>
      <c r="F134" s="358"/>
      <c r="G134" s="344"/>
      <c r="H134" s="344"/>
      <c r="I134" s="344"/>
      <c r="J134" s="344"/>
      <c r="K134" s="344"/>
      <c r="L134" s="344"/>
      <c r="M134" s="344"/>
      <c r="N134" s="344"/>
      <c r="O134" s="344"/>
      <c r="P134" s="363"/>
      <c r="Q134" s="344"/>
      <c r="R134" s="344"/>
      <c r="S134" s="364"/>
      <c r="T134" s="364"/>
      <c r="U134" s="364"/>
      <c r="V134" s="364"/>
      <c r="W134" s="364"/>
      <c r="X134" s="364"/>
      <c r="Y134" s="364"/>
      <c r="Z134" s="364"/>
      <c r="AA134" s="344"/>
      <c r="AB134" s="344"/>
      <c r="AC134" s="344"/>
      <c r="AD134" s="344"/>
      <c r="AE134" s="344"/>
      <c r="AF134" s="344"/>
      <c r="AG134" s="176"/>
    </row>
    <row r="135" spans="1:33" x14ac:dyDescent="0.3">
      <c r="A135" s="361">
        <v>76</v>
      </c>
      <c r="B135" s="361"/>
      <c r="C135" s="343"/>
      <c r="D135" s="344"/>
      <c r="E135" s="344"/>
      <c r="F135" s="344"/>
      <c r="G135" s="344"/>
      <c r="H135" s="344"/>
      <c r="I135" s="344"/>
      <c r="J135" s="344"/>
      <c r="K135" s="344"/>
      <c r="L135" s="344"/>
      <c r="M135" s="344"/>
      <c r="N135" s="344"/>
      <c r="O135" s="344"/>
      <c r="P135" s="363"/>
      <c r="Q135" s="344"/>
      <c r="R135" s="344"/>
      <c r="S135" s="364"/>
      <c r="T135" s="364"/>
      <c r="U135" s="364"/>
      <c r="V135" s="364"/>
      <c r="W135" s="364"/>
      <c r="X135" s="364"/>
      <c r="Y135" s="364"/>
      <c r="Z135" s="364"/>
      <c r="AA135" s="344"/>
      <c r="AB135" s="344"/>
      <c r="AC135" s="344"/>
      <c r="AD135" s="344"/>
      <c r="AE135" s="344"/>
      <c r="AF135" s="344"/>
      <c r="AG135" s="176"/>
    </row>
    <row r="136" spans="1:33" x14ac:dyDescent="0.3">
      <c r="A136" s="361">
        <v>77</v>
      </c>
      <c r="B136" s="361"/>
      <c r="C136" s="343" t="s">
        <v>179</v>
      </c>
      <c r="D136" s="344"/>
      <c r="E136" s="344"/>
      <c r="F136" s="358"/>
      <c r="G136" s="344"/>
      <c r="H136" s="344"/>
      <c r="I136" s="344"/>
      <c r="J136" s="344"/>
      <c r="K136" s="344"/>
      <c r="L136" s="344"/>
      <c r="M136" s="344"/>
      <c r="N136" s="344"/>
      <c r="O136" s="344"/>
      <c r="P136" s="363"/>
      <c r="Q136" s="344"/>
      <c r="R136" s="344"/>
      <c r="S136" s="364"/>
      <c r="T136" s="364"/>
      <c r="U136" s="364"/>
      <c r="V136" s="364"/>
      <c r="W136" s="364"/>
      <c r="X136" s="364"/>
      <c r="Y136" s="364"/>
      <c r="Z136" s="364"/>
      <c r="AA136" s="344"/>
      <c r="AB136" s="344"/>
      <c r="AC136" s="344"/>
      <c r="AD136" s="344"/>
      <c r="AE136" s="344"/>
      <c r="AF136" s="344"/>
      <c r="AG136" s="176"/>
    </row>
    <row r="137" spans="1:33" x14ac:dyDescent="0.3">
      <c r="A137" s="361">
        <v>78</v>
      </c>
      <c r="B137" s="361" t="s">
        <v>268</v>
      </c>
      <c r="C137" s="343"/>
      <c r="D137" s="344"/>
      <c r="E137" s="344"/>
      <c r="F137" s="358"/>
      <c r="G137" s="344"/>
      <c r="H137" s="344"/>
      <c r="I137" s="344"/>
      <c r="J137" s="344"/>
      <c r="K137" s="344"/>
      <c r="L137" s="344"/>
      <c r="M137" s="344"/>
      <c r="N137" s="344"/>
      <c r="O137" s="344"/>
      <c r="P137" s="363"/>
      <c r="Q137" s="344"/>
      <c r="R137" s="344"/>
      <c r="S137" s="364"/>
      <c r="T137" s="364"/>
      <c r="U137" s="364"/>
      <c r="V137" s="364"/>
      <c r="W137" s="364"/>
      <c r="X137" s="364"/>
      <c r="Y137" s="364"/>
      <c r="Z137" s="364"/>
      <c r="AA137" s="344"/>
      <c r="AB137" s="344"/>
      <c r="AC137" s="344"/>
      <c r="AD137" s="344"/>
      <c r="AE137" s="344"/>
      <c r="AF137" s="344"/>
      <c r="AG137" s="176"/>
    </row>
    <row r="138" spans="1:33" x14ac:dyDescent="0.3">
      <c r="A138" s="361">
        <v>79</v>
      </c>
      <c r="B138" s="361" t="s">
        <v>268</v>
      </c>
      <c r="C138" s="343"/>
      <c r="D138" s="344"/>
      <c r="E138" s="344"/>
      <c r="F138" s="358"/>
      <c r="G138" s="344"/>
      <c r="H138" s="344"/>
      <c r="I138" s="344"/>
      <c r="J138" s="344"/>
      <c r="K138" s="344"/>
      <c r="L138" s="344"/>
      <c r="M138" s="344"/>
      <c r="N138" s="344"/>
      <c r="O138" s="344"/>
      <c r="P138" s="363"/>
      <c r="Q138" s="344"/>
      <c r="R138" s="344"/>
      <c r="S138" s="364"/>
      <c r="T138" s="364"/>
      <c r="U138" s="364"/>
      <c r="V138" s="364"/>
      <c r="W138" s="364"/>
      <c r="X138" s="364"/>
      <c r="Y138" s="364"/>
      <c r="Z138" s="364"/>
      <c r="AA138" s="344"/>
      <c r="AB138" s="344"/>
      <c r="AC138" s="344"/>
      <c r="AD138" s="344"/>
      <c r="AE138" s="344"/>
      <c r="AF138" s="344"/>
      <c r="AG138" s="176"/>
    </row>
    <row r="139" spans="1:33" x14ac:dyDescent="0.3">
      <c r="A139" s="361">
        <v>80</v>
      </c>
      <c r="B139" s="361" t="s">
        <v>268</v>
      </c>
      <c r="C139" s="343"/>
      <c r="D139" s="344"/>
      <c r="E139" s="344"/>
      <c r="F139" s="358"/>
      <c r="G139" s="344"/>
      <c r="H139" s="344"/>
      <c r="I139" s="344"/>
      <c r="J139" s="344"/>
      <c r="K139" s="344"/>
      <c r="L139" s="344"/>
      <c r="M139" s="344"/>
      <c r="N139" s="344"/>
      <c r="O139" s="344"/>
      <c r="P139" s="363"/>
      <c r="Q139" s="344"/>
      <c r="R139" s="344"/>
      <c r="S139" s="364"/>
      <c r="T139" s="364"/>
      <c r="U139" s="364"/>
      <c r="V139" s="364"/>
      <c r="W139" s="364"/>
      <c r="X139" s="364"/>
      <c r="Y139" s="364"/>
      <c r="Z139" s="364"/>
      <c r="AA139" s="344"/>
      <c r="AB139" s="344"/>
      <c r="AC139" s="344"/>
      <c r="AD139" s="344"/>
      <c r="AE139" s="344"/>
      <c r="AF139" s="344"/>
      <c r="AG139" s="176"/>
    </row>
    <row r="140" spans="1:33" x14ac:dyDescent="0.3">
      <c r="A140" s="361">
        <v>81</v>
      </c>
      <c r="B140" s="361"/>
      <c r="C140" s="343"/>
      <c r="D140" s="344"/>
      <c r="E140" s="344"/>
      <c r="F140" s="358"/>
      <c r="G140" s="344"/>
      <c r="H140" s="344"/>
      <c r="I140" s="344"/>
      <c r="J140" s="344"/>
      <c r="K140" s="344"/>
      <c r="L140" s="344"/>
      <c r="M140" s="344"/>
      <c r="N140" s="344"/>
      <c r="O140" s="344"/>
      <c r="P140" s="363"/>
      <c r="Q140" s="344"/>
      <c r="R140" s="344"/>
      <c r="S140" s="364"/>
      <c r="T140" s="364"/>
      <c r="U140" s="364"/>
      <c r="V140" s="364"/>
      <c r="W140" s="364"/>
      <c r="X140" s="364"/>
      <c r="Y140" s="364"/>
      <c r="Z140" s="364"/>
      <c r="AA140" s="344"/>
      <c r="AB140" s="344"/>
      <c r="AC140" s="344"/>
      <c r="AD140" s="344"/>
      <c r="AE140" s="344"/>
      <c r="AF140" s="344"/>
      <c r="AG140" s="176"/>
    </row>
    <row r="141" spans="1:33" ht="15" thickBot="1" x14ac:dyDescent="0.35">
      <c r="A141" s="188"/>
      <c r="B141" s="188"/>
      <c r="D141" s="176"/>
      <c r="E141" s="176"/>
      <c r="P141" s="183"/>
      <c r="Q141" s="176"/>
      <c r="R141" s="176"/>
      <c r="S141" s="181"/>
      <c r="T141" s="181"/>
      <c r="U141" s="181"/>
      <c r="V141" s="181"/>
      <c r="W141" s="181"/>
      <c r="X141" s="181"/>
      <c r="Y141" s="181"/>
      <c r="Z141" s="181"/>
      <c r="AA141" s="176"/>
      <c r="AB141" s="176"/>
      <c r="AC141" s="176"/>
      <c r="AD141" s="176"/>
      <c r="AE141" s="176"/>
      <c r="AF141" s="176"/>
      <c r="AG141" s="176"/>
    </row>
    <row r="142" spans="1:33" ht="15" thickBot="1" x14ac:dyDescent="0.35">
      <c r="A142" s="352" t="s">
        <v>184</v>
      </c>
      <c r="B142" s="352"/>
      <c r="C142" s="353"/>
      <c r="D142" s="354"/>
      <c r="E142" s="354"/>
      <c r="F142" s="354"/>
      <c r="G142" s="354"/>
      <c r="H142" s="354"/>
      <c r="I142" s="354"/>
      <c r="J142" s="354"/>
      <c r="K142" s="354"/>
      <c r="L142" s="354"/>
      <c r="M142" s="354"/>
      <c r="N142" s="354"/>
      <c r="O142" s="354"/>
      <c r="P142" s="359"/>
      <c r="Q142" s="354"/>
      <c r="R142" s="354"/>
      <c r="S142" s="360"/>
      <c r="T142" s="360"/>
      <c r="U142" s="360"/>
      <c r="V142" s="360"/>
      <c r="W142" s="360"/>
      <c r="X142" s="360"/>
      <c r="Y142" s="360"/>
      <c r="Z142" s="360"/>
      <c r="AA142" s="354"/>
      <c r="AB142" s="354"/>
      <c r="AC142" s="354"/>
      <c r="AD142" s="354"/>
      <c r="AE142" s="354"/>
      <c r="AF142" s="354"/>
      <c r="AG142" s="176"/>
    </row>
    <row r="143" spans="1:33" x14ac:dyDescent="0.3">
      <c r="D143" s="176"/>
      <c r="E143" s="176"/>
      <c r="P143" s="183"/>
      <c r="Q143" s="176"/>
      <c r="R143" s="176"/>
      <c r="S143" s="181"/>
      <c r="T143" s="181"/>
      <c r="U143" s="181"/>
      <c r="V143" s="181"/>
      <c r="W143" s="181"/>
      <c r="X143" s="181"/>
      <c r="Y143" s="181"/>
      <c r="Z143" s="181"/>
      <c r="AA143" s="176"/>
      <c r="AB143" s="176"/>
      <c r="AC143" s="176"/>
      <c r="AD143" s="176"/>
      <c r="AE143" s="176"/>
      <c r="AF143" s="176"/>
      <c r="AG143" s="176"/>
    </row>
    <row r="144" spans="1:33" x14ac:dyDescent="0.3">
      <c r="A144" s="361">
        <v>101</v>
      </c>
      <c r="B144" s="361"/>
      <c r="C144" s="343"/>
      <c r="D144" s="344"/>
      <c r="E144" s="344"/>
      <c r="F144" s="358"/>
      <c r="G144" s="344"/>
      <c r="H144" s="344"/>
      <c r="I144" s="344"/>
      <c r="J144" s="344"/>
      <c r="K144" s="344"/>
      <c r="L144" s="344"/>
      <c r="M144" s="344"/>
      <c r="N144" s="344"/>
      <c r="O144" s="344"/>
      <c r="P144" s="363"/>
      <c r="Q144" s="344"/>
      <c r="R144" s="344"/>
      <c r="S144" s="364"/>
      <c r="T144" s="364"/>
      <c r="U144" s="364"/>
      <c r="V144" s="364"/>
      <c r="W144" s="364"/>
      <c r="X144" s="364"/>
      <c r="Y144" s="364"/>
      <c r="Z144" s="364"/>
      <c r="AA144" s="344"/>
      <c r="AB144" s="344"/>
      <c r="AC144" s="344"/>
      <c r="AD144" s="344"/>
      <c r="AE144" s="344"/>
      <c r="AF144" s="344"/>
      <c r="AG144" s="176"/>
    </row>
    <row r="145" spans="1:33" x14ac:dyDescent="0.3">
      <c r="A145" s="361">
        <v>102</v>
      </c>
      <c r="B145" s="361"/>
      <c r="C145" s="366" t="s">
        <v>254</v>
      </c>
      <c r="D145" s="344"/>
      <c r="E145" s="344"/>
      <c r="F145" s="344"/>
      <c r="G145" s="344"/>
      <c r="H145" s="344"/>
      <c r="I145" s="344"/>
      <c r="J145" s="344"/>
      <c r="K145" s="344"/>
      <c r="L145" s="344"/>
      <c r="M145" s="344"/>
      <c r="N145" s="344"/>
      <c r="O145" s="344"/>
      <c r="P145" s="363"/>
      <c r="Q145" s="344"/>
      <c r="R145" s="344"/>
      <c r="S145" s="364"/>
      <c r="T145" s="364"/>
      <c r="U145" s="364"/>
      <c r="V145" s="364"/>
      <c r="W145" s="364"/>
      <c r="X145" s="364"/>
      <c r="Y145" s="364"/>
      <c r="Z145" s="364"/>
      <c r="AA145" s="344"/>
      <c r="AB145" s="344"/>
      <c r="AC145" s="344"/>
      <c r="AD145" s="344"/>
      <c r="AE145" s="344"/>
      <c r="AF145" s="344"/>
      <c r="AG145" s="176"/>
    </row>
    <row r="146" spans="1:33" x14ac:dyDescent="0.3">
      <c r="A146" s="361">
        <v>103</v>
      </c>
      <c r="B146" s="361"/>
      <c r="C146" s="366" t="s">
        <v>254</v>
      </c>
      <c r="D146" s="344"/>
      <c r="E146" s="344"/>
      <c r="F146" s="344"/>
      <c r="G146" s="344"/>
      <c r="H146" s="344"/>
      <c r="I146" s="344"/>
      <c r="J146" s="344"/>
      <c r="K146" s="344"/>
      <c r="L146" s="344"/>
      <c r="M146" s="344"/>
      <c r="N146" s="344"/>
      <c r="O146" s="344"/>
      <c r="P146" s="363"/>
      <c r="Q146" s="344"/>
      <c r="R146" s="344"/>
      <c r="S146" s="364"/>
      <c r="T146" s="364"/>
      <c r="U146" s="364"/>
      <c r="V146" s="364"/>
      <c r="W146" s="364"/>
      <c r="X146" s="364"/>
      <c r="Y146" s="364"/>
      <c r="Z146" s="364"/>
      <c r="AA146" s="344"/>
      <c r="AB146" s="344"/>
      <c r="AC146" s="344"/>
      <c r="AD146" s="344"/>
      <c r="AE146" s="344"/>
      <c r="AF146" s="344"/>
      <c r="AG146" s="176"/>
    </row>
    <row r="147" spans="1:33" x14ac:dyDescent="0.3">
      <c r="A147" s="361">
        <v>104</v>
      </c>
      <c r="B147" s="361" t="s">
        <v>319</v>
      </c>
      <c r="C147" s="367" t="s">
        <v>252</v>
      </c>
      <c r="D147" s="344"/>
      <c r="E147" s="344"/>
      <c r="F147" s="344"/>
      <c r="G147" s="344"/>
      <c r="H147" s="368"/>
      <c r="I147" s="344"/>
      <c r="J147" s="344"/>
      <c r="K147" s="344"/>
      <c r="L147" s="344"/>
      <c r="M147" s="344"/>
      <c r="N147" s="344"/>
      <c r="O147" s="344"/>
      <c r="P147" s="363"/>
      <c r="Q147" s="344"/>
      <c r="R147" s="344"/>
      <c r="S147" s="364"/>
      <c r="T147" s="364"/>
      <c r="U147" s="364"/>
      <c r="V147" s="364"/>
      <c r="W147" s="364"/>
      <c r="X147" s="364"/>
      <c r="Y147" s="364"/>
      <c r="Z147" s="364"/>
      <c r="AA147" s="344"/>
      <c r="AB147" s="344"/>
      <c r="AC147" s="344"/>
      <c r="AD147" s="344"/>
      <c r="AE147" s="344"/>
      <c r="AF147" s="344"/>
      <c r="AG147" s="176"/>
    </row>
    <row r="148" spans="1:33" x14ac:dyDescent="0.3">
      <c r="A148" s="361">
        <v>105</v>
      </c>
      <c r="B148" s="361"/>
      <c r="C148" s="366" t="s">
        <v>251</v>
      </c>
      <c r="D148" s="344"/>
      <c r="E148" s="344"/>
      <c r="F148" s="358"/>
      <c r="G148" s="344"/>
      <c r="H148" s="344"/>
      <c r="I148" s="344"/>
      <c r="J148" s="344"/>
      <c r="K148" s="344"/>
      <c r="L148" s="344"/>
      <c r="M148" s="344"/>
      <c r="N148" s="344"/>
      <c r="O148" s="344"/>
      <c r="P148" s="363"/>
      <c r="Q148" s="344"/>
      <c r="R148" s="344"/>
      <c r="S148" s="364"/>
      <c r="T148" s="364"/>
      <c r="U148" s="364"/>
      <c r="V148" s="364"/>
      <c r="W148" s="364"/>
      <c r="X148" s="364"/>
      <c r="Y148" s="364"/>
      <c r="Z148" s="364"/>
      <c r="AA148" s="344"/>
      <c r="AB148" s="344"/>
      <c r="AC148" s="344"/>
      <c r="AD148" s="344"/>
      <c r="AE148" s="344"/>
      <c r="AF148" s="344"/>
      <c r="AG148" s="176"/>
    </row>
    <row r="149" spans="1:33" x14ac:dyDescent="0.3">
      <c r="A149" s="361">
        <v>106</v>
      </c>
      <c r="B149" s="361"/>
      <c r="C149" s="366" t="s">
        <v>250</v>
      </c>
      <c r="D149" s="344"/>
      <c r="E149" s="344"/>
      <c r="F149" s="358"/>
      <c r="G149" s="344"/>
      <c r="H149" s="344"/>
      <c r="I149" s="344"/>
      <c r="J149" s="344"/>
      <c r="K149" s="344"/>
      <c r="L149" s="344"/>
      <c r="M149" s="344"/>
      <c r="N149" s="344"/>
      <c r="O149" s="344"/>
      <c r="P149" s="363"/>
      <c r="Q149" s="344"/>
      <c r="R149" s="344"/>
      <c r="S149" s="364"/>
      <c r="T149" s="364"/>
      <c r="U149" s="364"/>
      <c r="V149" s="364"/>
      <c r="W149" s="364"/>
      <c r="X149" s="364"/>
      <c r="Y149" s="364"/>
      <c r="Z149" s="364"/>
      <c r="AA149" s="344"/>
      <c r="AB149" s="344"/>
      <c r="AC149" s="344"/>
      <c r="AD149" s="344"/>
      <c r="AE149" s="344"/>
      <c r="AF149" s="344"/>
      <c r="AG149" s="176"/>
    </row>
    <row r="150" spans="1:33" x14ac:dyDescent="0.3">
      <c r="A150" s="361">
        <v>107</v>
      </c>
      <c r="B150" s="361"/>
      <c r="C150" s="343"/>
      <c r="D150" s="344"/>
      <c r="E150" s="344"/>
      <c r="F150" s="344"/>
      <c r="G150" s="344"/>
      <c r="H150" s="344"/>
      <c r="I150" s="344"/>
      <c r="J150" s="344"/>
      <c r="K150" s="344"/>
      <c r="L150" s="344"/>
      <c r="M150" s="344"/>
      <c r="N150" s="344"/>
      <c r="O150" s="344"/>
      <c r="P150" s="363"/>
      <c r="Q150" s="344"/>
      <c r="R150" s="344"/>
      <c r="S150" s="364"/>
      <c r="T150" s="364"/>
      <c r="U150" s="364"/>
      <c r="V150" s="364"/>
      <c r="W150" s="364"/>
      <c r="X150" s="364"/>
      <c r="Y150" s="364"/>
      <c r="Z150" s="364"/>
      <c r="AA150" s="344"/>
      <c r="AB150" s="344"/>
      <c r="AC150" s="344"/>
      <c r="AD150" s="344"/>
      <c r="AE150" s="344"/>
      <c r="AF150" s="344"/>
      <c r="AG150" s="176"/>
    </row>
    <row r="151" spans="1:33" x14ac:dyDescent="0.3">
      <c r="A151" s="361">
        <v>108</v>
      </c>
      <c r="B151" s="361"/>
      <c r="C151" s="343"/>
      <c r="D151" s="344"/>
      <c r="E151" s="344"/>
      <c r="F151" s="358"/>
      <c r="G151" s="344"/>
      <c r="H151" s="344"/>
      <c r="I151" s="344"/>
      <c r="J151" s="344"/>
      <c r="K151" s="344"/>
      <c r="L151" s="344"/>
      <c r="M151" s="344"/>
      <c r="N151" s="344"/>
      <c r="O151" s="344"/>
      <c r="P151" s="363"/>
      <c r="Q151" s="344"/>
      <c r="R151" s="344"/>
      <c r="S151" s="364"/>
      <c r="T151" s="364"/>
      <c r="U151" s="364"/>
      <c r="V151" s="364"/>
      <c r="W151" s="364"/>
      <c r="X151" s="364"/>
      <c r="Y151" s="364"/>
      <c r="Z151" s="364"/>
      <c r="AA151" s="344"/>
      <c r="AB151" s="344"/>
      <c r="AC151" s="344"/>
      <c r="AD151" s="344"/>
      <c r="AE151" s="344"/>
      <c r="AF151" s="344"/>
      <c r="AG151" s="176"/>
    </row>
    <row r="152" spans="1:33" x14ac:dyDescent="0.3">
      <c r="A152" s="361">
        <v>109</v>
      </c>
      <c r="B152" s="361"/>
      <c r="C152" s="343"/>
      <c r="D152" s="344"/>
      <c r="E152" s="344"/>
      <c r="F152" s="358"/>
      <c r="G152" s="344"/>
      <c r="H152" s="344"/>
      <c r="I152" s="344"/>
      <c r="J152" s="344"/>
      <c r="K152" s="344"/>
      <c r="L152" s="344"/>
      <c r="M152" s="344"/>
      <c r="N152" s="344"/>
      <c r="O152" s="344"/>
      <c r="P152" s="363"/>
      <c r="Q152" s="344"/>
      <c r="R152" s="344"/>
      <c r="S152" s="364"/>
      <c r="T152" s="364"/>
      <c r="U152" s="364"/>
      <c r="V152" s="364"/>
      <c r="W152" s="364"/>
      <c r="X152" s="364"/>
      <c r="Y152" s="364"/>
      <c r="Z152" s="364"/>
      <c r="AA152" s="344"/>
      <c r="AB152" s="344"/>
      <c r="AC152" s="344"/>
      <c r="AD152" s="344"/>
      <c r="AE152" s="344"/>
      <c r="AF152" s="344"/>
      <c r="AG152" s="176"/>
    </row>
    <row r="153" spans="1:33" x14ac:dyDescent="0.3">
      <c r="A153" s="361">
        <v>110</v>
      </c>
      <c r="B153" s="361"/>
      <c r="C153" s="366" t="s">
        <v>249</v>
      </c>
      <c r="D153" s="344"/>
      <c r="E153" s="344"/>
      <c r="F153" s="358"/>
      <c r="G153" s="344"/>
      <c r="H153" s="344"/>
      <c r="I153" s="344"/>
      <c r="J153" s="344"/>
      <c r="K153" s="344"/>
      <c r="L153" s="344"/>
      <c r="M153" s="344"/>
      <c r="N153" s="344"/>
      <c r="O153" s="344"/>
      <c r="P153" s="363"/>
      <c r="Q153" s="344"/>
      <c r="R153" s="344"/>
      <c r="S153" s="364"/>
      <c r="T153" s="364"/>
      <c r="U153" s="364"/>
      <c r="V153" s="364"/>
      <c r="W153" s="364"/>
      <c r="X153" s="364"/>
      <c r="Y153" s="364"/>
      <c r="Z153" s="364"/>
      <c r="AA153" s="344"/>
      <c r="AB153" s="344"/>
      <c r="AC153" s="344"/>
      <c r="AD153" s="344"/>
      <c r="AE153" s="344"/>
      <c r="AF153" s="344"/>
      <c r="AG153" s="176"/>
    </row>
    <row r="154" spans="1:33" x14ac:dyDescent="0.3">
      <c r="A154" s="361">
        <v>111</v>
      </c>
      <c r="B154" s="361"/>
      <c r="C154" s="343"/>
      <c r="D154" s="344"/>
      <c r="E154" s="344"/>
      <c r="F154" s="358"/>
      <c r="G154" s="344"/>
      <c r="H154" s="344"/>
      <c r="I154" s="344"/>
      <c r="J154" s="344"/>
      <c r="K154" s="344"/>
      <c r="L154" s="344"/>
      <c r="M154" s="344"/>
      <c r="N154" s="344"/>
      <c r="O154" s="344"/>
      <c r="P154" s="363"/>
      <c r="Q154" s="344"/>
      <c r="R154" s="344"/>
      <c r="S154" s="364"/>
      <c r="T154" s="364"/>
      <c r="U154" s="364"/>
      <c r="V154" s="364"/>
      <c r="W154" s="364"/>
      <c r="X154" s="364"/>
      <c r="Y154" s="364"/>
      <c r="Z154" s="364"/>
      <c r="AA154" s="344"/>
      <c r="AB154" s="344"/>
      <c r="AC154" s="344"/>
      <c r="AD154" s="344"/>
      <c r="AE154" s="344"/>
      <c r="AF154" s="344"/>
      <c r="AG154" s="176"/>
    </row>
    <row r="155" spans="1:33" x14ac:dyDescent="0.3">
      <c r="A155" s="361">
        <v>112</v>
      </c>
      <c r="B155" s="361"/>
      <c r="C155" s="343"/>
      <c r="D155" s="344"/>
      <c r="E155" s="344"/>
      <c r="F155" s="344"/>
      <c r="G155" s="344"/>
      <c r="H155" s="344"/>
      <c r="I155" s="344"/>
      <c r="J155" s="344"/>
      <c r="K155" s="344"/>
      <c r="L155" s="344"/>
      <c r="M155" s="344"/>
      <c r="N155" s="344"/>
      <c r="O155" s="344"/>
      <c r="P155" s="363"/>
      <c r="Q155" s="344"/>
      <c r="R155" s="344"/>
      <c r="S155" s="364"/>
      <c r="T155" s="364"/>
      <c r="U155" s="364"/>
      <c r="V155" s="364"/>
      <c r="W155" s="364"/>
      <c r="X155" s="364"/>
      <c r="Y155" s="364"/>
      <c r="Z155" s="364"/>
      <c r="AA155" s="344"/>
      <c r="AB155" s="344"/>
      <c r="AC155" s="344"/>
      <c r="AD155" s="344"/>
      <c r="AE155" s="344"/>
      <c r="AF155" s="344"/>
      <c r="AG155" s="176"/>
    </row>
    <row r="156" spans="1:33" x14ac:dyDescent="0.3">
      <c r="A156" s="361">
        <v>113</v>
      </c>
      <c r="B156" s="361"/>
      <c r="C156" s="343"/>
      <c r="D156" s="344"/>
      <c r="E156" s="344"/>
      <c r="F156" s="344"/>
      <c r="G156" s="344"/>
      <c r="H156" s="344"/>
      <c r="I156" s="344"/>
      <c r="J156" s="344"/>
      <c r="K156" s="344"/>
      <c r="L156" s="344"/>
      <c r="M156" s="344"/>
      <c r="N156" s="344"/>
      <c r="O156" s="344"/>
      <c r="P156" s="363"/>
      <c r="Q156" s="344"/>
      <c r="R156" s="344"/>
      <c r="S156" s="364"/>
      <c r="T156" s="364"/>
      <c r="U156" s="364"/>
      <c r="V156" s="364"/>
      <c r="W156" s="364"/>
      <c r="X156" s="364"/>
      <c r="Y156" s="364"/>
      <c r="Z156" s="364"/>
      <c r="AA156" s="344"/>
      <c r="AB156" s="344"/>
      <c r="AC156" s="344"/>
      <c r="AD156" s="344"/>
      <c r="AE156" s="344"/>
      <c r="AF156" s="344"/>
      <c r="AG156" s="176"/>
    </row>
    <row r="157" spans="1:33" x14ac:dyDescent="0.3">
      <c r="A157" s="361">
        <v>114</v>
      </c>
      <c r="B157" s="361"/>
      <c r="C157" s="343"/>
      <c r="D157" s="344"/>
      <c r="E157" s="344"/>
      <c r="F157" s="344"/>
      <c r="G157" s="344"/>
      <c r="H157" s="344"/>
      <c r="I157" s="344"/>
      <c r="J157" s="344"/>
      <c r="K157" s="344"/>
      <c r="L157" s="344"/>
      <c r="M157" s="344"/>
      <c r="N157" s="344"/>
      <c r="O157" s="344"/>
      <c r="P157" s="363"/>
      <c r="Q157" s="344"/>
      <c r="R157" s="344"/>
      <c r="S157" s="364"/>
      <c r="T157" s="364"/>
      <c r="U157" s="364"/>
      <c r="V157" s="364"/>
      <c r="W157" s="364"/>
      <c r="X157" s="364"/>
      <c r="Y157" s="364"/>
      <c r="Z157" s="364"/>
      <c r="AA157" s="344"/>
      <c r="AB157" s="344"/>
      <c r="AC157" s="344"/>
      <c r="AD157" s="344"/>
      <c r="AE157" s="344"/>
      <c r="AF157" s="344"/>
      <c r="AG157" s="176"/>
    </row>
    <row r="158" spans="1:33" x14ac:dyDescent="0.3">
      <c r="A158" s="361">
        <v>115</v>
      </c>
      <c r="B158" s="361"/>
      <c r="C158" s="343"/>
      <c r="D158" s="344"/>
      <c r="E158" s="344"/>
      <c r="F158" s="344"/>
      <c r="G158" s="344"/>
      <c r="H158" s="344"/>
      <c r="I158" s="344"/>
      <c r="J158" s="344"/>
      <c r="K158" s="344"/>
      <c r="L158" s="344"/>
      <c r="M158" s="344"/>
      <c r="N158" s="344"/>
      <c r="O158" s="344"/>
      <c r="P158" s="363"/>
      <c r="Q158" s="344"/>
      <c r="R158" s="344"/>
      <c r="S158" s="364"/>
      <c r="T158" s="364"/>
      <c r="U158" s="364"/>
      <c r="V158" s="364"/>
      <c r="W158" s="364"/>
      <c r="X158" s="364"/>
      <c r="Y158" s="364"/>
      <c r="Z158" s="364"/>
      <c r="AA158" s="344"/>
      <c r="AB158" s="344"/>
      <c r="AC158" s="344"/>
      <c r="AD158" s="344"/>
      <c r="AE158" s="344"/>
      <c r="AF158" s="344"/>
      <c r="AG158" s="176"/>
    </row>
    <row r="159" spans="1:33" x14ac:dyDescent="0.3">
      <c r="A159" s="361">
        <v>116</v>
      </c>
      <c r="B159" s="361"/>
      <c r="C159" s="343" t="s">
        <v>176</v>
      </c>
      <c r="D159" s="344"/>
      <c r="E159" s="344"/>
      <c r="F159" s="344"/>
      <c r="G159" s="344"/>
      <c r="H159" s="344"/>
      <c r="I159" s="362"/>
      <c r="J159" s="362"/>
      <c r="K159" s="344"/>
      <c r="L159" s="344"/>
      <c r="M159" s="344"/>
      <c r="N159" s="344"/>
      <c r="O159" s="344"/>
      <c r="P159" s="363"/>
      <c r="Q159" s="344"/>
      <c r="R159" s="344"/>
      <c r="S159" s="364"/>
      <c r="T159" s="364"/>
      <c r="U159" s="364"/>
      <c r="V159" s="364"/>
      <c r="W159" s="364"/>
      <c r="X159" s="364"/>
      <c r="Y159" s="364"/>
      <c r="Z159" s="364"/>
      <c r="AA159" s="344"/>
      <c r="AB159" s="344"/>
      <c r="AC159" s="344"/>
      <c r="AD159" s="344"/>
      <c r="AE159" s="344"/>
      <c r="AF159" s="344"/>
      <c r="AG159" s="176"/>
    </row>
    <row r="160" spans="1:33" x14ac:dyDescent="0.3">
      <c r="A160" s="361">
        <v>117</v>
      </c>
      <c r="B160" s="361"/>
      <c r="C160" s="343" t="s">
        <v>179</v>
      </c>
      <c r="D160" s="344"/>
      <c r="E160" s="344"/>
      <c r="F160" s="358"/>
      <c r="G160" s="344"/>
      <c r="H160" s="344"/>
      <c r="I160" s="344"/>
      <c r="J160" s="344"/>
      <c r="K160" s="344"/>
      <c r="L160" s="344"/>
      <c r="M160" s="344"/>
      <c r="N160" s="344"/>
      <c r="O160" s="344"/>
      <c r="P160" s="363"/>
      <c r="Q160" s="344"/>
      <c r="R160" s="344"/>
      <c r="S160" s="364"/>
      <c r="T160" s="364"/>
      <c r="U160" s="364"/>
      <c r="V160" s="364"/>
      <c r="W160" s="364"/>
      <c r="X160" s="364"/>
      <c r="Y160" s="364"/>
      <c r="Z160" s="364"/>
      <c r="AA160" s="344"/>
      <c r="AB160" s="344"/>
      <c r="AC160" s="344"/>
      <c r="AD160" s="344"/>
      <c r="AE160" s="344"/>
      <c r="AF160" s="344"/>
      <c r="AG160" s="176"/>
    </row>
    <row r="161" spans="1:33" x14ac:dyDescent="0.3">
      <c r="A161" s="361">
        <v>118</v>
      </c>
      <c r="B161" s="361"/>
      <c r="C161" s="343"/>
      <c r="D161" s="344"/>
      <c r="E161" s="344"/>
      <c r="F161" s="358"/>
      <c r="G161" s="344"/>
      <c r="H161" s="344"/>
      <c r="I161" s="344"/>
      <c r="J161" s="344"/>
      <c r="K161" s="344"/>
      <c r="L161" s="344"/>
      <c r="M161" s="344"/>
      <c r="N161" s="344"/>
      <c r="O161" s="344"/>
      <c r="P161" s="363"/>
      <c r="Q161" s="344"/>
      <c r="R161" s="344"/>
      <c r="S161" s="364"/>
      <c r="T161" s="364"/>
      <c r="U161" s="364"/>
      <c r="V161" s="364"/>
      <c r="W161" s="364"/>
      <c r="X161" s="364"/>
      <c r="Y161" s="364"/>
      <c r="Z161" s="364"/>
      <c r="AA161" s="344"/>
      <c r="AB161" s="344"/>
      <c r="AC161" s="344"/>
      <c r="AD161" s="344"/>
      <c r="AE161" s="344"/>
      <c r="AF161" s="344"/>
      <c r="AG161" s="176"/>
    </row>
    <row r="162" spans="1:33" x14ac:dyDescent="0.3">
      <c r="A162" s="361">
        <v>119</v>
      </c>
      <c r="B162" s="361"/>
      <c r="C162" s="343"/>
      <c r="D162" s="344"/>
      <c r="E162" s="344"/>
      <c r="F162" s="358"/>
      <c r="G162" s="344"/>
      <c r="H162" s="344"/>
      <c r="I162" s="344"/>
      <c r="J162" s="344"/>
      <c r="K162" s="344"/>
      <c r="L162" s="344"/>
      <c r="M162" s="344"/>
      <c r="N162" s="344"/>
      <c r="O162" s="344"/>
      <c r="P162" s="363"/>
      <c r="Q162" s="344"/>
      <c r="R162" s="344"/>
      <c r="S162" s="364"/>
      <c r="T162" s="364"/>
      <c r="U162" s="364"/>
      <c r="V162" s="364"/>
      <c r="W162" s="364"/>
      <c r="X162" s="364"/>
      <c r="Y162" s="364"/>
      <c r="Z162" s="364"/>
      <c r="AA162" s="344"/>
      <c r="AB162" s="344"/>
      <c r="AC162" s="344"/>
      <c r="AD162" s="344"/>
      <c r="AE162" s="344"/>
      <c r="AF162" s="344"/>
      <c r="AG162" s="176"/>
    </row>
    <row r="163" spans="1:33" x14ac:dyDescent="0.3">
      <c r="A163" s="361">
        <v>120</v>
      </c>
      <c r="B163" s="361"/>
      <c r="C163" s="343" t="s">
        <v>181</v>
      </c>
      <c r="D163" s="344"/>
      <c r="E163" s="344"/>
      <c r="F163" s="344"/>
      <c r="G163" s="344"/>
      <c r="H163" s="344"/>
      <c r="I163" s="344"/>
      <c r="J163" s="344"/>
      <c r="K163" s="344"/>
      <c r="L163" s="344"/>
      <c r="M163" s="344"/>
      <c r="N163" s="344"/>
      <c r="O163" s="344"/>
      <c r="P163" s="363"/>
      <c r="Q163" s="344"/>
      <c r="R163" s="344"/>
      <c r="S163" s="364"/>
      <c r="T163" s="364"/>
      <c r="U163" s="364"/>
      <c r="V163" s="364"/>
      <c r="W163" s="364"/>
      <c r="X163" s="364"/>
      <c r="Y163" s="364"/>
      <c r="Z163" s="364"/>
      <c r="AA163" s="344"/>
      <c r="AB163" s="344"/>
      <c r="AC163" s="344"/>
      <c r="AD163" s="344"/>
      <c r="AE163" s="344"/>
      <c r="AF163" s="344"/>
      <c r="AG163" s="176"/>
    </row>
    <row r="164" spans="1:33" x14ac:dyDescent="0.3">
      <c r="A164" s="361">
        <v>121</v>
      </c>
      <c r="B164" s="361" t="s">
        <v>320</v>
      </c>
      <c r="C164" s="369" t="s">
        <v>253</v>
      </c>
      <c r="D164" s="344"/>
      <c r="E164" s="344"/>
      <c r="F164" s="358"/>
      <c r="G164" s="344"/>
      <c r="H164" s="344"/>
      <c r="I164" s="344"/>
      <c r="J164" s="344"/>
      <c r="K164" s="344"/>
      <c r="L164" s="344"/>
      <c r="M164" s="344"/>
      <c r="N164" s="344"/>
      <c r="O164" s="344"/>
      <c r="P164" s="363"/>
      <c r="Q164" s="344"/>
      <c r="R164" s="344"/>
      <c r="S164" s="364"/>
      <c r="T164" s="364"/>
      <c r="U164" s="364"/>
      <c r="V164" s="364"/>
      <c r="W164" s="364"/>
      <c r="X164" s="364"/>
      <c r="Y164" s="364"/>
      <c r="Z164" s="364"/>
      <c r="AA164" s="344"/>
      <c r="AB164" s="344"/>
      <c r="AC164" s="344"/>
      <c r="AD164" s="344"/>
      <c r="AE164" s="344"/>
      <c r="AF164" s="344"/>
      <c r="AG164" s="176"/>
    </row>
    <row r="165" spans="1:33" x14ac:dyDescent="0.3">
      <c r="A165" s="361">
        <v>122</v>
      </c>
      <c r="B165" s="361"/>
      <c r="C165" s="343"/>
      <c r="D165" s="344"/>
      <c r="E165" s="344"/>
      <c r="F165" s="358"/>
      <c r="G165" s="344"/>
      <c r="H165" s="344"/>
      <c r="I165" s="344"/>
      <c r="J165" s="344"/>
      <c r="K165" s="344"/>
      <c r="L165" s="344"/>
      <c r="M165" s="344"/>
      <c r="N165" s="344"/>
      <c r="O165" s="344"/>
      <c r="P165" s="363"/>
      <c r="Q165" s="344"/>
      <c r="R165" s="344"/>
      <c r="S165" s="364"/>
      <c r="T165" s="364"/>
      <c r="U165" s="364"/>
      <c r="V165" s="364"/>
      <c r="W165" s="364"/>
      <c r="X165" s="364"/>
      <c r="Y165" s="364"/>
      <c r="Z165" s="364"/>
      <c r="AA165" s="344"/>
      <c r="AB165" s="344"/>
      <c r="AC165" s="344"/>
      <c r="AD165" s="344"/>
      <c r="AE165" s="344"/>
      <c r="AF165" s="344"/>
      <c r="AG165" s="176"/>
    </row>
    <row r="166" spans="1:33" x14ac:dyDescent="0.3">
      <c r="A166" s="361">
        <v>123</v>
      </c>
      <c r="B166" s="361"/>
      <c r="C166" s="343"/>
      <c r="D166" s="344"/>
      <c r="E166" s="344"/>
      <c r="F166" s="358"/>
      <c r="G166" s="344"/>
      <c r="H166" s="344"/>
      <c r="I166" s="344"/>
      <c r="J166" s="344"/>
      <c r="K166" s="344"/>
      <c r="L166" s="344"/>
      <c r="M166" s="344"/>
      <c r="N166" s="344"/>
      <c r="O166" s="344"/>
      <c r="P166" s="363"/>
      <c r="Q166" s="344"/>
      <c r="R166" s="344"/>
      <c r="S166" s="364"/>
      <c r="T166" s="364"/>
      <c r="U166" s="364"/>
      <c r="V166" s="364"/>
      <c r="W166" s="364"/>
      <c r="X166" s="364"/>
      <c r="Y166" s="364"/>
      <c r="Z166" s="364"/>
      <c r="AA166" s="344"/>
      <c r="AB166" s="344"/>
      <c r="AC166" s="344"/>
      <c r="AD166" s="344"/>
      <c r="AE166" s="344"/>
      <c r="AF166" s="344"/>
      <c r="AG166" s="176"/>
    </row>
    <row r="167" spans="1:33" x14ac:dyDescent="0.3">
      <c r="A167" s="361">
        <v>124</v>
      </c>
      <c r="B167" s="361"/>
      <c r="C167" s="343"/>
      <c r="D167" s="344"/>
      <c r="E167" s="344"/>
      <c r="F167" s="344"/>
      <c r="G167" s="344"/>
      <c r="H167" s="344"/>
      <c r="I167" s="344"/>
      <c r="J167" s="344"/>
      <c r="K167" s="344"/>
      <c r="L167" s="344"/>
      <c r="M167" s="344"/>
      <c r="N167" s="344"/>
      <c r="O167" s="344"/>
      <c r="P167" s="363"/>
      <c r="Q167" s="344"/>
      <c r="R167" s="344"/>
      <c r="S167" s="364"/>
      <c r="T167" s="364"/>
      <c r="U167" s="364"/>
      <c r="V167" s="364"/>
      <c r="W167" s="364"/>
      <c r="X167" s="364"/>
      <c r="Y167" s="364"/>
      <c r="Z167" s="364"/>
      <c r="AA167" s="344"/>
      <c r="AB167" s="344"/>
      <c r="AC167" s="344"/>
      <c r="AD167" s="344"/>
      <c r="AE167" s="344"/>
      <c r="AF167" s="344"/>
      <c r="AG167" s="176"/>
    </row>
    <row r="168" spans="1:33" x14ac:dyDescent="0.3">
      <c r="A168" s="361">
        <v>125</v>
      </c>
      <c r="B168" s="361"/>
      <c r="C168" s="343"/>
      <c r="D168" s="344"/>
      <c r="E168" s="344"/>
      <c r="F168" s="358"/>
      <c r="G168" s="344"/>
      <c r="H168" s="344"/>
      <c r="I168" s="362"/>
      <c r="J168" s="362"/>
      <c r="K168" s="344"/>
      <c r="L168" s="344"/>
      <c r="M168" s="344"/>
      <c r="N168" s="344"/>
      <c r="O168" s="344"/>
      <c r="P168" s="363"/>
      <c r="Q168" s="344"/>
      <c r="R168" s="344"/>
      <c r="S168" s="364"/>
      <c r="T168" s="364"/>
      <c r="U168" s="364"/>
      <c r="V168" s="364"/>
      <c r="W168" s="364"/>
      <c r="X168" s="364"/>
      <c r="Y168" s="364"/>
      <c r="Z168" s="364"/>
      <c r="AA168" s="344"/>
      <c r="AB168" s="344"/>
      <c r="AC168" s="344"/>
      <c r="AD168" s="344"/>
      <c r="AE168" s="344"/>
      <c r="AF168" s="344"/>
      <c r="AG168" s="176"/>
    </row>
    <row r="169" spans="1:33" x14ac:dyDescent="0.3">
      <c r="A169" s="361">
        <v>126</v>
      </c>
      <c r="B169" s="361" t="s">
        <v>321</v>
      </c>
      <c r="C169" s="343" t="s">
        <v>188</v>
      </c>
      <c r="D169" s="343"/>
      <c r="E169" s="344"/>
      <c r="F169" s="344"/>
      <c r="G169" s="344"/>
      <c r="H169" s="344"/>
      <c r="I169" s="344"/>
      <c r="J169" s="344"/>
      <c r="K169" s="344"/>
      <c r="L169" s="344"/>
      <c r="M169" s="344"/>
      <c r="N169" s="344"/>
      <c r="O169" s="344"/>
      <c r="P169" s="363"/>
      <c r="Q169" s="344"/>
      <c r="R169" s="344"/>
      <c r="S169" s="364"/>
      <c r="T169" s="364"/>
      <c r="U169" s="364"/>
      <c r="V169" s="364"/>
      <c r="W169" s="364"/>
      <c r="X169" s="364"/>
      <c r="Y169" s="364"/>
      <c r="Z169" s="364"/>
      <c r="AA169" s="344"/>
      <c r="AB169" s="344"/>
      <c r="AC169" s="344"/>
      <c r="AD169" s="344"/>
      <c r="AE169" s="344"/>
      <c r="AF169" s="344"/>
      <c r="AG169" s="176"/>
    </row>
    <row r="170" spans="1:33" x14ac:dyDescent="0.3">
      <c r="A170" s="361">
        <v>127</v>
      </c>
      <c r="B170" s="361"/>
      <c r="C170" s="343"/>
      <c r="D170" s="344"/>
      <c r="E170" s="344"/>
      <c r="F170" s="358"/>
      <c r="G170" s="344"/>
      <c r="H170" s="344"/>
      <c r="I170" s="344"/>
      <c r="J170" s="344"/>
      <c r="K170" s="344"/>
      <c r="L170" s="344"/>
      <c r="M170" s="344"/>
      <c r="N170" s="344"/>
      <c r="O170" s="344"/>
      <c r="P170" s="363"/>
      <c r="Q170" s="344"/>
      <c r="R170" s="344"/>
      <c r="S170" s="364"/>
      <c r="T170" s="364"/>
      <c r="U170" s="364"/>
      <c r="V170" s="364"/>
      <c r="W170" s="343"/>
      <c r="X170" s="364"/>
      <c r="Y170" s="364"/>
      <c r="Z170" s="364"/>
      <c r="AA170" s="344"/>
      <c r="AB170" s="344"/>
      <c r="AC170" s="344"/>
      <c r="AD170" s="344"/>
      <c r="AE170" s="344"/>
      <c r="AF170" s="344"/>
      <c r="AG170" s="176"/>
    </row>
    <row r="171" spans="1:33" x14ac:dyDescent="0.3">
      <c r="A171" s="361">
        <v>128</v>
      </c>
      <c r="B171" s="361"/>
      <c r="C171" s="366" t="s">
        <v>250</v>
      </c>
      <c r="D171" s="344"/>
      <c r="E171" s="344"/>
      <c r="F171" s="358"/>
      <c r="G171" s="344"/>
      <c r="H171" s="344"/>
      <c r="I171" s="344"/>
      <c r="J171" s="344"/>
      <c r="K171" s="344"/>
      <c r="L171" s="344"/>
      <c r="M171" s="344"/>
      <c r="N171" s="344"/>
      <c r="O171" s="344"/>
      <c r="P171" s="363"/>
      <c r="Q171" s="344"/>
      <c r="R171" s="344"/>
      <c r="S171" s="364"/>
      <c r="T171" s="364"/>
      <c r="U171" s="364"/>
      <c r="V171" s="364"/>
      <c r="W171" s="364"/>
      <c r="X171" s="364"/>
      <c r="Y171" s="364"/>
      <c r="Z171" s="364"/>
      <c r="AA171" s="344"/>
      <c r="AB171" s="344"/>
      <c r="AC171" s="344"/>
      <c r="AD171" s="344"/>
      <c r="AE171" s="344"/>
      <c r="AF171" s="344"/>
      <c r="AG171" s="176"/>
    </row>
    <row r="172" spans="1:33" x14ac:dyDescent="0.3">
      <c r="A172" s="361">
        <v>129</v>
      </c>
      <c r="B172" s="361"/>
      <c r="C172" s="366" t="s">
        <v>250</v>
      </c>
      <c r="D172" s="344"/>
      <c r="E172" s="344"/>
      <c r="F172" s="358"/>
      <c r="G172" s="344"/>
      <c r="H172" s="344"/>
      <c r="I172" s="344"/>
      <c r="J172" s="344"/>
      <c r="K172" s="344"/>
      <c r="L172" s="344"/>
      <c r="M172" s="344"/>
      <c r="N172" s="344"/>
      <c r="O172" s="344"/>
      <c r="P172" s="363"/>
      <c r="Q172" s="344"/>
      <c r="R172" s="344"/>
      <c r="S172" s="364"/>
      <c r="T172" s="364"/>
      <c r="U172" s="364"/>
      <c r="V172" s="364"/>
      <c r="W172" s="364"/>
      <c r="X172" s="364"/>
      <c r="Y172" s="364"/>
      <c r="Z172" s="364"/>
      <c r="AA172" s="344"/>
      <c r="AB172" s="344"/>
      <c r="AC172" s="344"/>
      <c r="AD172" s="344"/>
      <c r="AE172" s="344"/>
      <c r="AF172" s="344"/>
      <c r="AG172" s="176"/>
    </row>
    <row r="173" spans="1:33" x14ac:dyDescent="0.3">
      <c r="A173" s="361">
        <v>130</v>
      </c>
      <c r="B173" s="361"/>
      <c r="C173" s="343"/>
      <c r="D173" s="344"/>
      <c r="E173" s="344"/>
      <c r="F173" s="358"/>
      <c r="G173" s="344"/>
      <c r="H173" s="344"/>
      <c r="I173" s="344"/>
      <c r="J173" s="344"/>
      <c r="K173" s="344"/>
      <c r="L173" s="344"/>
      <c r="M173" s="344"/>
      <c r="N173" s="344"/>
      <c r="O173" s="344"/>
      <c r="P173" s="363"/>
      <c r="Q173" s="344"/>
      <c r="R173" s="344"/>
      <c r="S173" s="364"/>
      <c r="T173" s="364"/>
      <c r="U173" s="364"/>
      <c r="V173" s="364"/>
      <c r="W173" s="364"/>
      <c r="X173" s="364"/>
      <c r="Y173" s="364"/>
      <c r="Z173" s="364"/>
      <c r="AA173" s="344"/>
      <c r="AB173" s="344"/>
      <c r="AC173" s="344"/>
      <c r="AD173" s="344"/>
      <c r="AE173" s="344"/>
      <c r="AF173" s="344"/>
      <c r="AG173" s="176"/>
    </row>
    <row r="174" spans="1:33" x14ac:dyDescent="0.3">
      <c r="A174" s="361">
        <v>131</v>
      </c>
      <c r="B174" s="361"/>
      <c r="C174" s="343"/>
      <c r="D174" s="344"/>
      <c r="E174" s="344"/>
      <c r="F174" s="358"/>
      <c r="G174" s="344"/>
      <c r="H174" s="344"/>
      <c r="I174" s="344"/>
      <c r="J174" s="344"/>
      <c r="K174" s="344"/>
      <c r="L174" s="344"/>
      <c r="M174" s="344"/>
      <c r="N174" s="344"/>
      <c r="O174" s="344"/>
      <c r="P174" s="363"/>
      <c r="Q174" s="344"/>
      <c r="R174" s="344"/>
      <c r="S174" s="364"/>
      <c r="T174" s="364"/>
      <c r="U174" s="364"/>
      <c r="V174" s="364"/>
      <c r="W174" s="364"/>
      <c r="X174" s="364"/>
      <c r="Y174" s="364"/>
      <c r="Z174" s="364"/>
      <c r="AA174" s="344"/>
      <c r="AB174" s="344"/>
      <c r="AC174" s="344"/>
      <c r="AD174" s="344"/>
      <c r="AE174" s="344"/>
      <c r="AF174" s="344"/>
      <c r="AG174" s="176"/>
    </row>
    <row r="175" spans="1:33" x14ac:dyDescent="0.3">
      <c r="A175" s="361">
        <v>132</v>
      </c>
      <c r="B175" s="361"/>
      <c r="C175" s="343"/>
      <c r="D175" s="344"/>
      <c r="E175" s="344"/>
      <c r="F175" s="358"/>
      <c r="G175" s="344"/>
      <c r="H175" s="344"/>
      <c r="I175" s="344"/>
      <c r="J175" s="344"/>
      <c r="K175" s="344"/>
      <c r="L175" s="344"/>
      <c r="M175" s="344"/>
      <c r="N175" s="344"/>
      <c r="O175" s="344"/>
      <c r="P175" s="363"/>
      <c r="Q175" s="344"/>
      <c r="R175" s="344"/>
      <c r="S175" s="364"/>
      <c r="T175" s="364"/>
      <c r="U175" s="364"/>
      <c r="V175" s="364"/>
      <c r="W175" s="364"/>
      <c r="X175" s="364"/>
      <c r="Y175" s="364"/>
      <c r="Z175" s="364"/>
      <c r="AA175" s="344"/>
      <c r="AB175" s="344"/>
      <c r="AC175" s="344"/>
      <c r="AD175" s="344"/>
      <c r="AE175" s="344"/>
      <c r="AF175" s="344"/>
      <c r="AG175" s="176"/>
    </row>
    <row r="176" spans="1:33" x14ac:dyDescent="0.3">
      <c r="A176" s="361">
        <v>133</v>
      </c>
      <c r="B176" s="361"/>
      <c r="C176" s="343"/>
      <c r="D176" s="344"/>
      <c r="E176" s="344"/>
      <c r="F176" s="344"/>
      <c r="G176" s="344"/>
      <c r="H176" s="344"/>
      <c r="I176" s="344"/>
      <c r="J176" s="344"/>
      <c r="K176" s="344"/>
      <c r="L176" s="344"/>
      <c r="M176" s="344"/>
      <c r="N176" s="344"/>
      <c r="O176" s="344"/>
      <c r="P176" s="363"/>
      <c r="Q176" s="344"/>
      <c r="R176" s="344"/>
      <c r="S176" s="364"/>
      <c r="T176" s="364"/>
      <c r="U176" s="364"/>
      <c r="V176" s="364"/>
      <c r="W176" s="364"/>
      <c r="X176" s="364"/>
      <c r="Y176" s="364"/>
      <c r="Z176" s="364"/>
      <c r="AA176" s="344"/>
      <c r="AB176" s="344"/>
      <c r="AC176" s="344"/>
      <c r="AD176" s="344"/>
      <c r="AE176" s="344"/>
      <c r="AF176" s="344"/>
      <c r="AG176" s="176"/>
    </row>
    <row r="177" spans="1:33" x14ac:dyDescent="0.3">
      <c r="A177" s="361">
        <v>134</v>
      </c>
      <c r="B177" s="361"/>
      <c r="C177" s="343"/>
      <c r="D177" s="344"/>
      <c r="E177" s="344"/>
      <c r="F177" s="358"/>
      <c r="G177" s="344"/>
      <c r="H177" s="344"/>
      <c r="I177" s="344"/>
      <c r="J177" s="344"/>
      <c r="K177" s="344"/>
      <c r="L177" s="344"/>
      <c r="M177" s="344"/>
      <c r="N177" s="344"/>
      <c r="O177" s="344"/>
      <c r="P177" s="363"/>
      <c r="Q177" s="344"/>
      <c r="R177" s="344"/>
      <c r="S177" s="364"/>
      <c r="T177" s="364"/>
      <c r="U177" s="364"/>
      <c r="V177" s="364"/>
      <c r="W177" s="364"/>
      <c r="X177" s="364"/>
      <c r="Y177" s="364"/>
      <c r="Z177" s="364"/>
      <c r="AA177" s="344"/>
      <c r="AB177" s="344"/>
      <c r="AC177" s="344"/>
      <c r="AD177" s="344"/>
      <c r="AE177" s="344"/>
      <c r="AF177" s="344"/>
      <c r="AG177" s="176"/>
    </row>
    <row r="178" spans="1:33" x14ac:dyDescent="0.3">
      <c r="A178" s="361">
        <v>135</v>
      </c>
      <c r="B178" s="361"/>
      <c r="C178" s="343"/>
      <c r="D178" s="344"/>
      <c r="E178" s="344"/>
      <c r="F178" s="358"/>
      <c r="G178" s="344"/>
      <c r="H178" s="344"/>
      <c r="I178" s="344"/>
      <c r="J178" s="344"/>
      <c r="K178" s="344"/>
      <c r="L178" s="344"/>
      <c r="M178" s="344"/>
      <c r="N178" s="344"/>
      <c r="O178" s="344"/>
      <c r="P178" s="363"/>
      <c r="Q178" s="344"/>
      <c r="R178" s="344"/>
      <c r="S178" s="364"/>
      <c r="T178" s="364"/>
      <c r="U178" s="364"/>
      <c r="V178" s="364"/>
      <c r="W178" s="364"/>
      <c r="X178" s="364"/>
      <c r="Y178" s="364"/>
      <c r="Z178" s="364"/>
      <c r="AA178" s="344"/>
      <c r="AB178" s="344"/>
      <c r="AC178" s="344"/>
      <c r="AD178" s="344"/>
      <c r="AE178" s="344"/>
      <c r="AF178" s="344"/>
      <c r="AG178" s="176"/>
    </row>
    <row r="179" spans="1:33" x14ac:dyDescent="0.3">
      <c r="A179" s="361">
        <v>136</v>
      </c>
      <c r="B179" s="361"/>
      <c r="C179" s="343"/>
      <c r="D179" s="344"/>
      <c r="E179" s="344"/>
      <c r="F179" s="358"/>
      <c r="G179" s="344"/>
      <c r="H179" s="344"/>
      <c r="I179" s="344"/>
      <c r="J179" s="344"/>
      <c r="K179" s="344"/>
      <c r="L179" s="344"/>
      <c r="M179" s="344"/>
      <c r="N179" s="344"/>
      <c r="O179" s="344"/>
      <c r="P179" s="363"/>
      <c r="Q179" s="344"/>
      <c r="R179" s="344"/>
      <c r="S179" s="364"/>
      <c r="T179" s="364"/>
      <c r="U179" s="364"/>
      <c r="V179" s="364"/>
      <c r="W179" s="364"/>
      <c r="X179" s="364"/>
      <c r="Y179" s="364"/>
      <c r="Z179" s="364"/>
      <c r="AA179" s="344"/>
      <c r="AB179" s="344"/>
      <c r="AC179" s="344"/>
      <c r="AD179" s="344"/>
      <c r="AE179" s="344"/>
      <c r="AF179" s="344"/>
      <c r="AG179" s="176"/>
    </row>
    <row r="180" spans="1:33" x14ac:dyDescent="0.3">
      <c r="A180" s="361">
        <v>137</v>
      </c>
      <c r="B180" s="361"/>
      <c r="C180" s="343"/>
      <c r="D180" s="344"/>
      <c r="E180" s="344"/>
      <c r="F180" s="344"/>
      <c r="G180" s="344"/>
      <c r="H180" s="344"/>
      <c r="I180" s="344"/>
      <c r="J180" s="344"/>
      <c r="K180" s="344"/>
      <c r="L180" s="344"/>
      <c r="M180" s="344"/>
      <c r="N180" s="344"/>
      <c r="O180" s="344"/>
      <c r="P180" s="363"/>
      <c r="Q180" s="344"/>
      <c r="R180" s="344"/>
      <c r="S180" s="364"/>
      <c r="T180" s="364"/>
      <c r="U180" s="364"/>
      <c r="V180" s="364"/>
      <c r="W180" s="364"/>
      <c r="X180" s="364"/>
      <c r="Y180" s="364"/>
      <c r="Z180" s="364"/>
      <c r="AA180" s="344"/>
      <c r="AB180" s="344"/>
      <c r="AC180" s="344"/>
      <c r="AD180" s="344"/>
      <c r="AE180" s="344"/>
      <c r="AF180" s="344"/>
      <c r="AG180" s="176"/>
    </row>
    <row r="181" spans="1:33" x14ac:dyDescent="0.3">
      <c r="A181" s="361">
        <v>138</v>
      </c>
      <c r="B181" s="361"/>
      <c r="C181" s="343"/>
      <c r="D181" s="344"/>
      <c r="E181" s="344"/>
      <c r="F181" s="344"/>
      <c r="G181" s="344"/>
      <c r="H181" s="344"/>
      <c r="I181" s="362"/>
      <c r="J181" s="362"/>
      <c r="K181" s="344"/>
      <c r="L181" s="344"/>
      <c r="M181" s="344"/>
      <c r="N181" s="344"/>
      <c r="O181" s="344"/>
      <c r="P181" s="363"/>
      <c r="Q181" s="344"/>
      <c r="R181" s="344"/>
      <c r="S181" s="364"/>
      <c r="T181" s="364"/>
      <c r="U181" s="364"/>
      <c r="V181" s="364"/>
      <c r="W181" s="364"/>
      <c r="X181" s="364"/>
      <c r="Y181" s="364"/>
      <c r="Z181" s="364"/>
      <c r="AA181" s="344"/>
      <c r="AB181" s="344"/>
      <c r="AC181" s="344"/>
      <c r="AD181" s="344"/>
      <c r="AE181" s="344"/>
      <c r="AF181" s="344"/>
      <c r="AG181" s="176"/>
    </row>
    <row r="182" spans="1:33" x14ac:dyDescent="0.3">
      <c r="A182" s="361">
        <v>139</v>
      </c>
      <c r="B182" s="361"/>
      <c r="C182" s="343"/>
      <c r="D182" s="344"/>
      <c r="E182" s="344"/>
      <c r="F182" s="344"/>
      <c r="G182" s="344"/>
      <c r="H182" s="344"/>
      <c r="I182" s="344"/>
      <c r="J182" s="344"/>
      <c r="K182" s="344"/>
      <c r="L182" s="344"/>
      <c r="M182" s="344"/>
      <c r="N182" s="344"/>
      <c r="O182" s="344"/>
      <c r="P182" s="363"/>
      <c r="Q182" s="344"/>
      <c r="R182" s="344"/>
      <c r="S182" s="364"/>
      <c r="T182" s="364"/>
      <c r="U182" s="364"/>
      <c r="V182" s="364"/>
      <c r="W182" s="364"/>
      <c r="X182" s="364"/>
      <c r="Y182" s="364"/>
      <c r="Z182" s="364"/>
      <c r="AA182" s="344"/>
      <c r="AB182" s="344"/>
      <c r="AC182" s="344"/>
      <c r="AD182" s="344"/>
      <c r="AE182" s="344"/>
      <c r="AF182" s="344"/>
      <c r="AG182" s="176"/>
    </row>
    <row r="183" spans="1:33" x14ac:dyDescent="0.3">
      <c r="A183" s="361">
        <v>140</v>
      </c>
      <c r="B183" s="361"/>
      <c r="C183" s="343"/>
      <c r="D183" s="344"/>
      <c r="E183" s="344"/>
      <c r="F183" s="344"/>
      <c r="G183" s="344"/>
      <c r="H183" s="344"/>
      <c r="I183" s="344"/>
      <c r="J183" s="344"/>
      <c r="K183" s="344"/>
      <c r="L183" s="344"/>
      <c r="M183" s="344"/>
      <c r="N183" s="344"/>
      <c r="O183" s="344"/>
      <c r="P183" s="363"/>
      <c r="Q183" s="344"/>
      <c r="R183" s="344"/>
      <c r="S183" s="364"/>
      <c r="T183" s="364"/>
      <c r="U183" s="364"/>
      <c r="V183" s="364"/>
      <c r="W183" s="364"/>
      <c r="X183" s="364"/>
      <c r="Y183" s="364"/>
      <c r="Z183" s="364"/>
      <c r="AA183" s="344"/>
      <c r="AB183" s="344"/>
      <c r="AC183" s="344"/>
      <c r="AD183" s="344"/>
      <c r="AE183" s="344"/>
      <c r="AF183" s="344"/>
      <c r="AG183" s="176"/>
    </row>
    <row r="184" spans="1:33" x14ac:dyDescent="0.3">
      <c r="A184" s="361">
        <v>141</v>
      </c>
      <c r="B184" s="361"/>
      <c r="C184" s="343"/>
      <c r="D184" s="344"/>
      <c r="E184" s="344"/>
      <c r="F184" s="344"/>
      <c r="G184" s="344"/>
      <c r="H184" s="344"/>
      <c r="I184" s="344"/>
      <c r="J184" s="344"/>
      <c r="K184" s="344"/>
      <c r="L184" s="344"/>
      <c r="M184" s="344"/>
      <c r="N184" s="344"/>
      <c r="O184" s="344"/>
      <c r="P184" s="363"/>
      <c r="Q184" s="344"/>
      <c r="R184" s="344"/>
      <c r="S184" s="364"/>
      <c r="T184" s="364"/>
      <c r="U184" s="364"/>
      <c r="V184" s="364"/>
      <c r="W184" s="364"/>
      <c r="X184" s="364"/>
      <c r="Y184" s="364"/>
      <c r="Z184" s="364"/>
      <c r="AA184" s="344"/>
      <c r="AB184" s="344"/>
      <c r="AC184" s="344"/>
      <c r="AD184" s="344"/>
      <c r="AE184" s="344"/>
      <c r="AF184" s="344"/>
      <c r="AG184" s="176"/>
    </row>
    <row r="185" spans="1:33" x14ac:dyDescent="0.3">
      <c r="A185" s="361">
        <v>142</v>
      </c>
      <c r="B185" s="361"/>
      <c r="C185" s="343"/>
      <c r="D185" s="344"/>
      <c r="E185" s="344"/>
      <c r="F185" s="344"/>
      <c r="G185" s="344"/>
      <c r="H185" s="344"/>
      <c r="I185" s="344"/>
      <c r="J185" s="344"/>
      <c r="K185" s="344"/>
      <c r="L185" s="344"/>
      <c r="M185" s="344"/>
      <c r="N185" s="344"/>
      <c r="O185" s="344"/>
      <c r="P185" s="363"/>
      <c r="Q185" s="344"/>
      <c r="R185" s="344"/>
      <c r="S185" s="364"/>
      <c r="T185" s="364"/>
      <c r="U185" s="364"/>
      <c r="V185" s="364"/>
      <c r="W185" s="364"/>
      <c r="X185" s="364"/>
      <c r="Y185" s="364"/>
      <c r="Z185" s="364"/>
      <c r="AA185" s="344"/>
      <c r="AB185" s="344"/>
      <c r="AC185" s="344"/>
      <c r="AD185" s="344"/>
      <c r="AE185" s="344"/>
      <c r="AF185" s="344"/>
      <c r="AG185" s="176"/>
    </row>
    <row r="186" spans="1:33" x14ac:dyDescent="0.3">
      <c r="A186" s="361">
        <v>143</v>
      </c>
      <c r="B186" s="361"/>
      <c r="C186" s="343"/>
      <c r="D186" s="344"/>
      <c r="E186" s="344"/>
      <c r="F186" s="344"/>
      <c r="G186" s="344"/>
      <c r="H186" s="344"/>
      <c r="I186" s="344"/>
      <c r="J186" s="344"/>
      <c r="K186" s="344"/>
      <c r="L186" s="344"/>
      <c r="M186" s="344"/>
      <c r="N186" s="344"/>
      <c r="O186" s="344"/>
      <c r="P186" s="363"/>
      <c r="Q186" s="344"/>
      <c r="R186" s="344"/>
      <c r="S186" s="364"/>
      <c r="T186" s="364"/>
      <c r="U186" s="364"/>
      <c r="V186" s="364"/>
      <c r="W186" s="364"/>
      <c r="X186" s="364"/>
      <c r="Y186" s="364"/>
      <c r="Z186" s="364"/>
      <c r="AA186" s="344"/>
      <c r="AB186" s="344"/>
      <c r="AC186" s="344"/>
      <c r="AD186" s="344"/>
      <c r="AE186" s="344"/>
      <c r="AF186" s="344"/>
      <c r="AG186" s="176"/>
    </row>
    <row r="187" spans="1:33" x14ac:dyDescent="0.3">
      <c r="A187" s="361">
        <v>144</v>
      </c>
      <c r="B187" s="361"/>
      <c r="C187" s="343"/>
      <c r="D187" s="344"/>
      <c r="E187" s="344"/>
      <c r="F187" s="344"/>
      <c r="G187" s="344"/>
      <c r="H187" s="344"/>
      <c r="I187" s="344"/>
      <c r="J187" s="344"/>
      <c r="K187" s="344"/>
      <c r="L187" s="344"/>
      <c r="M187" s="344"/>
      <c r="N187" s="344"/>
      <c r="O187" s="344"/>
      <c r="P187" s="363"/>
      <c r="Q187" s="344"/>
      <c r="R187" s="344"/>
      <c r="S187" s="364"/>
      <c r="T187" s="364"/>
      <c r="U187" s="364"/>
      <c r="V187" s="364"/>
      <c r="W187" s="364"/>
      <c r="X187" s="364"/>
      <c r="Y187" s="364"/>
      <c r="Z187" s="364"/>
      <c r="AA187" s="344"/>
      <c r="AB187" s="344"/>
      <c r="AC187" s="344"/>
      <c r="AD187" s="344"/>
      <c r="AE187" s="344"/>
      <c r="AF187" s="344"/>
      <c r="AG187" s="176"/>
    </row>
    <row r="188" spans="1:33" x14ac:dyDescent="0.3">
      <c r="A188" s="361">
        <v>145</v>
      </c>
      <c r="B188" s="361"/>
      <c r="C188" s="343"/>
      <c r="D188" s="344"/>
      <c r="E188" s="344"/>
      <c r="F188" s="344"/>
      <c r="G188" s="344"/>
      <c r="H188" s="344"/>
      <c r="I188" s="344"/>
      <c r="J188" s="344"/>
      <c r="K188" s="344"/>
      <c r="L188" s="344"/>
      <c r="M188" s="344"/>
      <c r="N188" s="344"/>
      <c r="O188" s="344"/>
      <c r="P188" s="363"/>
      <c r="Q188" s="344"/>
      <c r="R188" s="344"/>
      <c r="S188" s="364"/>
      <c r="T188" s="364"/>
      <c r="U188" s="364"/>
      <c r="V188" s="364"/>
      <c r="W188" s="364"/>
      <c r="X188" s="364"/>
      <c r="Y188" s="364"/>
      <c r="Z188" s="364"/>
      <c r="AA188" s="344"/>
      <c r="AB188" s="344"/>
      <c r="AC188" s="344"/>
      <c r="AD188" s="344"/>
      <c r="AE188" s="344"/>
      <c r="AF188" s="344"/>
      <c r="AG188" s="176"/>
    </row>
    <row r="189" spans="1:33" x14ac:dyDescent="0.3">
      <c r="A189" s="361">
        <v>146</v>
      </c>
      <c r="B189" s="361"/>
      <c r="C189" s="343"/>
      <c r="D189" s="344"/>
      <c r="E189" s="344"/>
      <c r="F189" s="344"/>
      <c r="G189" s="344"/>
      <c r="H189" s="344"/>
      <c r="I189" s="344"/>
      <c r="J189" s="344"/>
      <c r="K189" s="344"/>
      <c r="L189" s="344"/>
      <c r="M189" s="344"/>
      <c r="N189" s="344"/>
      <c r="O189" s="344"/>
      <c r="P189" s="363"/>
      <c r="Q189" s="344"/>
      <c r="R189" s="344"/>
      <c r="S189" s="364"/>
      <c r="T189" s="364"/>
      <c r="U189" s="364"/>
      <c r="V189" s="364"/>
      <c r="W189" s="364"/>
      <c r="X189" s="364"/>
      <c r="Y189" s="364"/>
      <c r="Z189" s="364"/>
      <c r="AA189" s="344"/>
      <c r="AB189" s="344"/>
      <c r="AC189" s="344"/>
      <c r="AD189" s="344"/>
      <c r="AE189" s="344"/>
      <c r="AF189" s="344"/>
      <c r="AG189" s="176"/>
    </row>
    <row r="190" spans="1:33" x14ac:dyDescent="0.3">
      <c r="A190" s="361">
        <v>147</v>
      </c>
      <c r="B190" s="361"/>
      <c r="C190" s="343"/>
      <c r="D190" s="344"/>
      <c r="E190" s="344"/>
      <c r="F190" s="344"/>
      <c r="G190" s="344"/>
      <c r="H190" s="344"/>
      <c r="I190" s="344"/>
      <c r="J190" s="344"/>
      <c r="K190" s="344"/>
      <c r="L190" s="344"/>
      <c r="M190" s="344"/>
      <c r="N190" s="344"/>
      <c r="O190" s="344"/>
      <c r="P190" s="363"/>
      <c r="Q190" s="344"/>
      <c r="R190" s="344"/>
      <c r="S190" s="364"/>
      <c r="T190" s="364"/>
      <c r="U190" s="364"/>
      <c r="V190" s="364"/>
      <c r="W190" s="364"/>
      <c r="X190" s="364"/>
      <c r="Y190" s="364"/>
      <c r="Z190" s="364"/>
      <c r="AA190" s="344"/>
      <c r="AB190" s="344"/>
      <c r="AC190" s="344"/>
      <c r="AD190" s="344"/>
      <c r="AE190" s="344"/>
      <c r="AF190" s="344"/>
      <c r="AG190" s="176"/>
    </row>
    <row r="191" spans="1:33" x14ac:dyDescent="0.3">
      <c r="A191" s="361">
        <v>148</v>
      </c>
      <c r="B191" s="361"/>
      <c r="C191" s="343"/>
      <c r="D191" s="344"/>
      <c r="E191" s="344"/>
      <c r="F191" s="344"/>
      <c r="G191" s="344"/>
      <c r="H191" s="344"/>
      <c r="I191" s="344"/>
      <c r="J191" s="344"/>
      <c r="K191" s="344"/>
      <c r="L191" s="344"/>
      <c r="M191" s="344"/>
      <c r="N191" s="344"/>
      <c r="O191" s="344"/>
      <c r="P191" s="363"/>
      <c r="Q191" s="344"/>
      <c r="R191" s="344"/>
      <c r="S191" s="364"/>
      <c r="T191" s="364"/>
      <c r="U191" s="364"/>
      <c r="V191" s="364"/>
      <c r="W191" s="364"/>
      <c r="X191" s="364"/>
      <c r="Y191" s="364"/>
      <c r="Z191" s="364"/>
      <c r="AA191" s="344"/>
      <c r="AB191" s="344"/>
      <c r="AC191" s="344"/>
      <c r="AD191" s="344"/>
      <c r="AE191" s="344"/>
      <c r="AF191" s="344"/>
      <c r="AG191" s="176"/>
    </row>
    <row r="192" spans="1:33" x14ac:dyDescent="0.3">
      <c r="A192" s="361">
        <v>149</v>
      </c>
      <c r="B192" s="361"/>
      <c r="C192" s="343"/>
      <c r="D192" s="344"/>
      <c r="E192" s="344"/>
      <c r="F192" s="344"/>
      <c r="G192" s="344"/>
      <c r="H192" s="344"/>
      <c r="I192" s="344"/>
      <c r="J192" s="344"/>
      <c r="K192" s="344"/>
      <c r="L192" s="344"/>
      <c r="M192" s="344"/>
      <c r="N192" s="344"/>
      <c r="O192" s="344"/>
      <c r="P192" s="363"/>
      <c r="Q192" s="344"/>
      <c r="R192" s="344"/>
      <c r="S192" s="364"/>
      <c r="T192" s="364"/>
      <c r="U192" s="364"/>
      <c r="V192" s="364"/>
      <c r="W192" s="364"/>
      <c r="X192" s="364"/>
      <c r="Y192" s="364"/>
      <c r="Z192" s="364"/>
      <c r="AA192" s="344"/>
      <c r="AB192" s="344"/>
      <c r="AC192" s="344"/>
      <c r="AD192" s="344"/>
      <c r="AE192" s="344"/>
      <c r="AF192" s="344"/>
      <c r="AG192" s="176"/>
    </row>
    <row r="193" spans="1:33" x14ac:dyDescent="0.3">
      <c r="A193" s="361">
        <v>150</v>
      </c>
      <c r="B193" s="361"/>
      <c r="C193" s="343" t="s">
        <v>181</v>
      </c>
      <c r="D193" s="344"/>
      <c r="E193" s="344"/>
      <c r="F193" s="344"/>
      <c r="G193" s="344"/>
      <c r="H193" s="344"/>
      <c r="I193" s="344"/>
      <c r="J193" s="344"/>
      <c r="K193" s="344"/>
      <c r="L193" s="344"/>
      <c r="M193" s="344"/>
      <c r="N193" s="344"/>
      <c r="O193" s="344"/>
      <c r="P193" s="363"/>
      <c r="Q193" s="344"/>
      <c r="R193" s="344"/>
      <c r="S193" s="364"/>
      <c r="T193" s="364"/>
      <c r="U193" s="364"/>
      <c r="V193" s="364"/>
      <c r="W193" s="364"/>
      <c r="X193" s="364"/>
      <c r="Y193" s="364"/>
      <c r="Z193" s="364"/>
      <c r="AA193" s="344"/>
      <c r="AB193" s="344"/>
      <c r="AC193" s="344"/>
      <c r="AD193" s="344"/>
      <c r="AE193" s="344"/>
      <c r="AF193" s="344"/>
      <c r="AG193" s="176"/>
    </row>
    <row r="194" spans="1:33" x14ac:dyDescent="0.3">
      <c r="A194" s="361">
        <v>151</v>
      </c>
      <c r="B194" s="361"/>
      <c r="C194" s="343" t="s">
        <v>176</v>
      </c>
      <c r="D194" s="344"/>
      <c r="E194" s="344"/>
      <c r="F194" s="344"/>
      <c r="G194" s="344"/>
      <c r="H194" s="344"/>
      <c r="I194" s="344"/>
      <c r="J194" s="344"/>
      <c r="K194" s="344"/>
      <c r="L194" s="344"/>
      <c r="M194" s="344"/>
      <c r="N194" s="344"/>
      <c r="O194" s="344"/>
      <c r="P194" s="363"/>
      <c r="Q194" s="344"/>
      <c r="R194" s="343"/>
      <c r="S194" s="364"/>
      <c r="T194" s="364"/>
      <c r="U194" s="364"/>
      <c r="V194" s="364"/>
      <c r="W194" s="344"/>
      <c r="X194" s="364"/>
      <c r="Y194" s="364"/>
      <c r="Z194" s="364"/>
      <c r="AA194" s="344"/>
      <c r="AB194" s="344"/>
      <c r="AC194" s="344"/>
      <c r="AD194" s="344"/>
      <c r="AE194" s="344"/>
      <c r="AF194" s="344"/>
      <c r="AG194" s="176"/>
    </row>
    <row r="195" spans="1:33" x14ac:dyDescent="0.3">
      <c r="A195" s="361">
        <v>151</v>
      </c>
      <c r="B195" s="361"/>
      <c r="C195" s="343" t="s">
        <v>182</v>
      </c>
      <c r="D195" s="344"/>
      <c r="E195" s="344"/>
      <c r="F195" s="344"/>
      <c r="G195" s="344"/>
      <c r="H195" s="344"/>
      <c r="I195" s="362"/>
      <c r="J195" s="362"/>
      <c r="K195" s="344"/>
      <c r="L195" s="344"/>
      <c r="M195" s="344"/>
      <c r="N195" s="344"/>
      <c r="O195" s="344"/>
      <c r="P195" s="363"/>
      <c r="Q195" s="344"/>
      <c r="R195" s="344"/>
      <c r="S195" s="364"/>
      <c r="T195" s="364"/>
      <c r="U195" s="364"/>
      <c r="V195" s="364"/>
      <c r="W195" s="364"/>
      <c r="X195" s="364"/>
      <c r="Y195" s="364"/>
      <c r="Z195" s="364"/>
      <c r="AA195" s="344"/>
      <c r="AB195" s="344"/>
      <c r="AC195" s="344"/>
      <c r="AD195" s="344"/>
      <c r="AE195" s="344"/>
      <c r="AF195" s="344"/>
      <c r="AG195" s="176"/>
    </row>
    <row r="196" spans="1:33" x14ac:dyDescent="0.3">
      <c r="A196" s="361">
        <v>152</v>
      </c>
      <c r="B196" s="361"/>
      <c r="C196" s="343"/>
      <c r="D196" s="343"/>
      <c r="E196" s="344"/>
      <c r="F196" s="344"/>
      <c r="G196" s="344"/>
      <c r="H196" s="344"/>
      <c r="I196" s="344"/>
      <c r="J196" s="344"/>
      <c r="K196" s="344"/>
      <c r="L196" s="344"/>
      <c r="M196" s="344"/>
      <c r="N196" s="344"/>
      <c r="O196" s="344"/>
      <c r="P196" s="363"/>
      <c r="Q196" s="344"/>
      <c r="R196" s="344"/>
      <c r="S196" s="364"/>
      <c r="T196" s="364"/>
      <c r="U196" s="364"/>
      <c r="V196" s="364"/>
      <c r="W196" s="364"/>
      <c r="X196" s="364"/>
      <c r="Y196" s="364"/>
      <c r="Z196" s="364"/>
      <c r="AA196" s="344"/>
      <c r="AB196" s="344"/>
      <c r="AC196" s="344"/>
      <c r="AD196" s="344"/>
      <c r="AE196" s="344"/>
      <c r="AF196" s="344"/>
      <c r="AG196" s="176"/>
    </row>
    <row r="197" spans="1:33" x14ac:dyDescent="0.3">
      <c r="A197" s="361" t="s">
        <v>190</v>
      </c>
      <c r="B197" s="370"/>
      <c r="C197" s="343"/>
      <c r="D197" s="343"/>
      <c r="E197" s="344"/>
      <c r="F197" s="344"/>
      <c r="G197" s="344"/>
      <c r="H197" s="344"/>
      <c r="I197" s="344"/>
      <c r="J197" s="344"/>
      <c r="K197" s="344"/>
      <c r="L197" s="344"/>
      <c r="M197" s="344"/>
      <c r="N197" s="344"/>
      <c r="O197" s="344"/>
      <c r="P197" s="363"/>
      <c r="Q197" s="344"/>
      <c r="R197" s="344"/>
      <c r="S197" s="364"/>
      <c r="T197" s="364"/>
      <c r="U197" s="364"/>
      <c r="V197" s="364"/>
      <c r="W197" s="364"/>
      <c r="X197" s="364"/>
      <c r="Y197" s="364"/>
      <c r="Z197" s="364"/>
      <c r="AA197" s="344"/>
      <c r="AB197" s="344"/>
      <c r="AC197" s="344"/>
      <c r="AD197" s="344"/>
      <c r="AE197" s="344"/>
      <c r="AF197" s="344"/>
      <c r="AG197" s="176"/>
    </row>
    <row r="198" spans="1:33" s="238" customFormat="1" x14ac:dyDescent="0.3">
      <c r="A198" s="371">
        <v>153</v>
      </c>
      <c r="B198" s="371" t="s">
        <v>268</v>
      </c>
      <c r="C198" s="371" t="s">
        <v>189</v>
      </c>
      <c r="D198" s="362"/>
      <c r="E198" s="362"/>
      <c r="F198" s="362"/>
      <c r="G198" s="362"/>
      <c r="H198" s="362"/>
      <c r="I198" s="362"/>
      <c r="J198" s="362"/>
      <c r="K198" s="362"/>
      <c r="L198" s="362"/>
      <c r="M198" s="362"/>
      <c r="N198" s="362"/>
      <c r="O198" s="362"/>
      <c r="P198" s="372"/>
      <c r="Q198" s="362"/>
      <c r="R198" s="362"/>
      <c r="S198" s="362"/>
      <c r="T198" s="362"/>
      <c r="U198" s="362"/>
      <c r="V198" s="362"/>
      <c r="W198" s="362"/>
      <c r="X198" s="362"/>
      <c r="Y198" s="362"/>
      <c r="Z198" s="362"/>
      <c r="AA198" s="362"/>
      <c r="AB198" s="362"/>
      <c r="AC198" s="362"/>
      <c r="AD198" s="362"/>
      <c r="AE198" s="362"/>
      <c r="AF198" s="362"/>
      <c r="AG198" s="187"/>
    </row>
    <row r="199" spans="1:33" x14ac:dyDescent="0.3">
      <c r="A199" s="361">
        <v>154</v>
      </c>
      <c r="B199" s="361"/>
      <c r="C199" s="343"/>
      <c r="D199" s="344"/>
      <c r="E199" s="344"/>
      <c r="F199" s="358"/>
      <c r="G199" s="344"/>
      <c r="H199" s="344"/>
      <c r="I199" s="344"/>
      <c r="J199" s="344"/>
      <c r="K199" s="344"/>
      <c r="L199" s="344"/>
      <c r="M199" s="344"/>
      <c r="N199" s="344"/>
      <c r="O199" s="344"/>
      <c r="P199" s="363"/>
      <c r="Q199" s="344"/>
      <c r="R199" s="364"/>
      <c r="S199" s="345"/>
      <c r="T199" s="364"/>
      <c r="U199" s="364"/>
      <c r="V199" s="364"/>
      <c r="W199" s="364"/>
      <c r="X199" s="364"/>
      <c r="Y199" s="364"/>
      <c r="Z199" s="364"/>
      <c r="AA199" s="344"/>
      <c r="AB199" s="344"/>
      <c r="AC199" s="344"/>
      <c r="AD199" s="344"/>
      <c r="AE199" s="344"/>
      <c r="AF199" s="344"/>
      <c r="AG199" s="176"/>
    </row>
    <row r="200" spans="1:33" x14ac:dyDescent="0.3">
      <c r="A200" s="361">
        <v>155</v>
      </c>
      <c r="B200" s="361"/>
      <c r="C200" s="343" t="s">
        <v>181</v>
      </c>
      <c r="D200" s="344"/>
      <c r="E200" s="344"/>
      <c r="F200" s="344"/>
      <c r="G200" s="344"/>
      <c r="H200" s="344"/>
      <c r="I200" s="344"/>
      <c r="J200" s="344"/>
      <c r="K200" s="344"/>
      <c r="L200" s="344"/>
      <c r="M200" s="344"/>
      <c r="N200" s="344"/>
      <c r="O200" s="344"/>
      <c r="P200" s="363"/>
      <c r="Q200" s="344"/>
      <c r="R200" s="344"/>
      <c r="S200" s="364"/>
      <c r="T200" s="364"/>
      <c r="U200" s="364"/>
      <c r="V200" s="364"/>
      <c r="W200" s="364"/>
      <c r="X200" s="364"/>
      <c r="Y200" s="364"/>
      <c r="Z200" s="364"/>
      <c r="AA200" s="344"/>
      <c r="AB200" s="344"/>
      <c r="AC200" s="344"/>
      <c r="AD200" s="344"/>
      <c r="AE200" s="344"/>
      <c r="AF200" s="344"/>
      <c r="AG200" s="176"/>
    </row>
    <row r="201" spans="1:33" x14ac:dyDescent="0.3">
      <c r="A201" s="361">
        <v>156</v>
      </c>
      <c r="B201" s="361"/>
      <c r="C201" s="343" t="s">
        <v>181</v>
      </c>
      <c r="D201" s="344"/>
      <c r="E201" s="344"/>
      <c r="F201" s="344"/>
      <c r="G201" s="344"/>
      <c r="H201" s="344"/>
      <c r="I201" s="344"/>
      <c r="J201" s="344"/>
      <c r="K201" s="344"/>
      <c r="L201" s="344"/>
      <c r="M201" s="344"/>
      <c r="N201" s="344"/>
      <c r="O201" s="344"/>
      <c r="P201" s="363"/>
      <c r="Q201" s="344"/>
      <c r="R201" s="344"/>
      <c r="S201" s="364"/>
      <c r="T201" s="364"/>
      <c r="U201" s="364"/>
      <c r="V201" s="364"/>
      <c r="W201" s="364"/>
      <c r="X201" s="364"/>
      <c r="Y201" s="364"/>
      <c r="Z201" s="364"/>
      <c r="AA201" s="344"/>
      <c r="AB201" s="344"/>
      <c r="AC201" s="344"/>
      <c r="AD201" s="344"/>
      <c r="AE201" s="344"/>
      <c r="AF201" s="344"/>
      <c r="AG201" s="176"/>
    </row>
    <row r="202" spans="1:33" x14ac:dyDescent="0.3">
      <c r="A202" s="361">
        <v>157</v>
      </c>
      <c r="B202" s="361"/>
      <c r="C202" s="343" t="s">
        <v>181</v>
      </c>
      <c r="D202" s="344"/>
      <c r="E202" s="344"/>
      <c r="F202" s="344"/>
      <c r="G202" s="344"/>
      <c r="H202" s="344"/>
      <c r="I202" s="344"/>
      <c r="J202" s="344"/>
      <c r="K202" s="344"/>
      <c r="L202" s="344"/>
      <c r="M202" s="344"/>
      <c r="N202" s="344"/>
      <c r="O202" s="344"/>
      <c r="P202" s="363"/>
      <c r="Q202" s="344"/>
      <c r="R202" s="344"/>
      <c r="S202" s="364"/>
      <c r="T202" s="364"/>
      <c r="U202" s="364"/>
      <c r="V202" s="364"/>
      <c r="W202" s="364"/>
      <c r="X202" s="364"/>
      <c r="Y202" s="364"/>
      <c r="Z202" s="364"/>
      <c r="AA202" s="344"/>
      <c r="AB202" s="344"/>
      <c r="AC202" s="344"/>
      <c r="AD202" s="344"/>
      <c r="AE202" s="344"/>
      <c r="AF202" s="344"/>
      <c r="AG202" s="176"/>
    </row>
    <row r="203" spans="1:33" x14ac:dyDescent="0.3">
      <c r="A203" s="361">
        <v>158</v>
      </c>
      <c r="B203" s="361"/>
      <c r="C203" s="343" t="s">
        <v>181</v>
      </c>
      <c r="D203" s="344"/>
      <c r="E203" s="344"/>
      <c r="F203" s="344"/>
      <c r="G203" s="344"/>
      <c r="H203" s="344"/>
      <c r="I203" s="344"/>
      <c r="J203" s="344"/>
      <c r="K203" s="344"/>
      <c r="L203" s="344"/>
      <c r="M203" s="344"/>
      <c r="N203" s="344"/>
      <c r="O203" s="344"/>
      <c r="P203" s="363"/>
      <c r="Q203" s="344"/>
      <c r="R203" s="344"/>
      <c r="S203" s="364"/>
      <c r="T203" s="364"/>
      <c r="U203" s="364"/>
      <c r="V203" s="364"/>
      <c r="W203" s="364"/>
      <c r="X203" s="364"/>
      <c r="Y203" s="364"/>
      <c r="Z203" s="364"/>
      <c r="AA203" s="344"/>
      <c r="AB203" s="344"/>
      <c r="AC203" s="344"/>
      <c r="AD203" s="344"/>
      <c r="AE203" s="344"/>
      <c r="AF203" s="344"/>
      <c r="AG203" s="176"/>
    </row>
    <row r="204" spans="1:33" x14ac:dyDescent="0.3">
      <c r="A204" s="361">
        <v>159</v>
      </c>
      <c r="B204" s="361"/>
      <c r="C204" s="343" t="s">
        <v>179</v>
      </c>
      <c r="D204" s="344"/>
      <c r="E204" s="344"/>
      <c r="F204" s="358"/>
      <c r="G204" s="344"/>
      <c r="H204" s="344"/>
      <c r="I204" s="344"/>
      <c r="J204" s="344"/>
      <c r="K204" s="344"/>
      <c r="L204" s="344"/>
      <c r="M204" s="344"/>
      <c r="N204" s="344"/>
      <c r="O204" s="344"/>
      <c r="P204" s="363"/>
      <c r="Q204" s="344"/>
      <c r="R204" s="344"/>
      <c r="S204" s="364"/>
      <c r="T204" s="364"/>
      <c r="U204" s="364"/>
      <c r="V204" s="364"/>
      <c r="W204" s="364"/>
      <c r="X204" s="364"/>
      <c r="Y204" s="364"/>
      <c r="Z204" s="364"/>
      <c r="AA204" s="344"/>
      <c r="AB204" s="344"/>
      <c r="AC204" s="344"/>
      <c r="AD204" s="344"/>
      <c r="AE204" s="344"/>
      <c r="AF204" s="344"/>
      <c r="AG204" s="176"/>
    </row>
    <row r="205" spans="1:33" x14ac:dyDescent="0.3">
      <c r="A205" s="361">
        <v>160</v>
      </c>
      <c r="B205" s="361"/>
      <c r="C205" s="343" t="s">
        <v>182</v>
      </c>
      <c r="D205" s="344"/>
      <c r="E205" s="344"/>
      <c r="F205" s="358"/>
      <c r="G205" s="344"/>
      <c r="H205" s="344"/>
      <c r="I205" s="344"/>
      <c r="J205" s="344"/>
      <c r="K205" s="344"/>
      <c r="L205" s="344"/>
      <c r="M205" s="344"/>
      <c r="N205" s="344"/>
      <c r="O205" s="344"/>
      <c r="P205" s="363"/>
      <c r="Q205" s="344"/>
      <c r="R205" s="344"/>
      <c r="S205" s="364"/>
      <c r="T205" s="364"/>
      <c r="U205" s="364"/>
      <c r="V205" s="364"/>
      <c r="W205" s="364"/>
      <c r="X205" s="364"/>
      <c r="Y205" s="364"/>
      <c r="Z205" s="364"/>
      <c r="AA205" s="344"/>
      <c r="AB205" s="344"/>
      <c r="AC205" s="344"/>
      <c r="AD205" s="344"/>
      <c r="AE205" s="344"/>
      <c r="AF205" s="344"/>
      <c r="AG205" s="176"/>
    </row>
    <row r="206" spans="1:33" x14ac:dyDescent="0.3">
      <c r="A206" s="361">
        <v>161</v>
      </c>
      <c r="B206" s="361"/>
      <c r="C206" s="343"/>
      <c r="D206" s="344"/>
      <c r="E206" s="344"/>
      <c r="F206" s="358"/>
      <c r="G206" s="344"/>
      <c r="H206" s="344"/>
      <c r="I206" s="344"/>
      <c r="J206" s="344"/>
      <c r="K206" s="344"/>
      <c r="L206" s="344"/>
      <c r="M206" s="344"/>
      <c r="N206" s="344"/>
      <c r="O206" s="344"/>
      <c r="P206" s="363"/>
      <c r="Q206" s="344"/>
      <c r="R206" s="344"/>
      <c r="S206" s="364"/>
      <c r="T206" s="364"/>
      <c r="U206" s="364"/>
      <c r="V206" s="364"/>
      <c r="W206" s="364"/>
      <c r="X206" s="364"/>
      <c r="Y206" s="364"/>
      <c r="Z206" s="364"/>
      <c r="AA206" s="344"/>
      <c r="AB206" s="344"/>
      <c r="AC206" s="344"/>
      <c r="AD206" s="344"/>
      <c r="AE206" s="344"/>
      <c r="AF206" s="344"/>
      <c r="AG206" s="176"/>
    </row>
    <row r="207" spans="1:33" x14ac:dyDescent="0.3">
      <c r="A207" s="361">
        <v>162</v>
      </c>
      <c r="B207" s="361"/>
      <c r="C207" s="343" t="s">
        <v>181</v>
      </c>
      <c r="D207" s="344"/>
      <c r="E207" s="344"/>
      <c r="F207" s="358"/>
      <c r="G207" s="344"/>
      <c r="H207" s="344"/>
      <c r="I207" s="344"/>
      <c r="J207" s="344"/>
      <c r="K207" s="344"/>
      <c r="L207" s="344"/>
      <c r="M207" s="344"/>
      <c r="N207" s="344"/>
      <c r="O207" s="344"/>
      <c r="P207" s="363"/>
      <c r="Q207" s="344"/>
      <c r="R207" s="344"/>
      <c r="S207" s="364"/>
      <c r="T207" s="364"/>
      <c r="U207" s="364"/>
      <c r="V207" s="364"/>
      <c r="W207" s="364"/>
      <c r="X207" s="364"/>
      <c r="Y207" s="364"/>
      <c r="Z207" s="364"/>
      <c r="AA207" s="344"/>
      <c r="AB207" s="344"/>
      <c r="AC207" s="344"/>
      <c r="AD207" s="344"/>
      <c r="AE207" s="344"/>
      <c r="AF207" s="344"/>
      <c r="AG207" s="176"/>
    </row>
    <row r="208" spans="1:33" x14ac:dyDescent="0.3">
      <c r="A208" s="361">
        <v>163</v>
      </c>
      <c r="B208" s="361"/>
      <c r="C208" s="343"/>
      <c r="D208" s="344"/>
      <c r="E208" s="344"/>
      <c r="F208" s="358"/>
      <c r="G208" s="344"/>
      <c r="H208" s="344"/>
      <c r="I208" s="344"/>
      <c r="J208" s="344"/>
      <c r="K208" s="344"/>
      <c r="L208" s="344"/>
      <c r="M208" s="344"/>
      <c r="N208" s="344"/>
      <c r="O208" s="344"/>
      <c r="P208" s="363"/>
      <c r="Q208" s="344"/>
      <c r="R208" s="344"/>
      <c r="S208" s="364"/>
      <c r="T208" s="364"/>
      <c r="U208" s="364"/>
      <c r="V208" s="364"/>
      <c r="W208" s="364"/>
      <c r="X208" s="364"/>
      <c r="Y208" s="364"/>
      <c r="Z208" s="364"/>
      <c r="AA208" s="344"/>
      <c r="AB208" s="345"/>
      <c r="AC208" s="345"/>
      <c r="AD208" s="344"/>
      <c r="AE208" s="344"/>
      <c r="AF208" s="344"/>
      <c r="AG208" s="176"/>
    </row>
    <row r="209" spans="1:33" x14ac:dyDescent="0.3">
      <c r="A209" s="361">
        <v>164</v>
      </c>
      <c r="B209" s="361"/>
      <c r="C209" s="343"/>
      <c r="D209" s="344"/>
      <c r="E209" s="344"/>
      <c r="F209" s="358"/>
      <c r="G209" s="344"/>
      <c r="H209" s="344"/>
      <c r="I209" s="344"/>
      <c r="J209" s="344"/>
      <c r="K209" s="344"/>
      <c r="L209" s="344"/>
      <c r="M209" s="344"/>
      <c r="N209" s="344"/>
      <c r="O209" s="344"/>
      <c r="P209" s="363"/>
      <c r="Q209" s="344"/>
      <c r="R209" s="344"/>
      <c r="S209" s="364"/>
      <c r="T209" s="364"/>
      <c r="U209" s="364"/>
      <c r="V209" s="364"/>
      <c r="W209" s="364"/>
      <c r="X209" s="364"/>
      <c r="Y209" s="364"/>
      <c r="Z209" s="364"/>
      <c r="AA209" s="344"/>
      <c r="AB209" s="344"/>
      <c r="AC209" s="344"/>
      <c r="AD209" s="344"/>
      <c r="AE209" s="344"/>
      <c r="AF209" s="344"/>
      <c r="AG209" s="176"/>
    </row>
    <row r="210" spans="1:33" x14ac:dyDescent="0.3">
      <c r="A210" s="361" t="s">
        <v>187</v>
      </c>
      <c r="B210" s="361"/>
      <c r="C210" s="343"/>
      <c r="D210" s="344"/>
      <c r="E210" s="344"/>
      <c r="F210" s="358"/>
      <c r="G210" s="344"/>
      <c r="H210" s="344"/>
      <c r="I210" s="344"/>
      <c r="J210" s="344"/>
      <c r="K210" s="344"/>
      <c r="L210" s="344"/>
      <c r="M210" s="344"/>
      <c r="N210" s="344"/>
      <c r="O210" s="344"/>
      <c r="P210" s="363"/>
      <c r="Q210" s="344"/>
      <c r="R210" s="344"/>
      <c r="S210" s="364"/>
      <c r="T210" s="364"/>
      <c r="U210" s="364"/>
      <c r="V210" s="364"/>
      <c r="W210" s="364"/>
      <c r="X210" s="364"/>
      <c r="Y210" s="364"/>
      <c r="Z210" s="364"/>
      <c r="AA210" s="344"/>
      <c r="AB210" s="344"/>
      <c r="AC210" s="344"/>
      <c r="AD210" s="344"/>
      <c r="AE210" s="344"/>
      <c r="AF210" s="344"/>
      <c r="AG210" s="176"/>
    </row>
    <row r="211" spans="1:33" x14ac:dyDescent="0.3">
      <c r="A211" s="361">
        <v>165</v>
      </c>
      <c r="B211" s="361"/>
      <c r="C211" s="343"/>
      <c r="D211" s="344"/>
      <c r="E211" s="344"/>
      <c r="F211" s="358"/>
      <c r="G211" s="344"/>
      <c r="H211" s="344"/>
      <c r="I211" s="344"/>
      <c r="J211" s="344"/>
      <c r="K211" s="344"/>
      <c r="L211" s="344"/>
      <c r="M211" s="344"/>
      <c r="N211" s="344"/>
      <c r="O211" s="344"/>
      <c r="P211" s="363"/>
      <c r="Q211" s="344"/>
      <c r="R211" s="344"/>
      <c r="S211" s="364"/>
      <c r="T211" s="364"/>
      <c r="U211" s="364"/>
      <c r="V211" s="364"/>
      <c r="W211" s="364"/>
      <c r="X211" s="364"/>
      <c r="Y211" s="364"/>
      <c r="Z211" s="364"/>
      <c r="AA211" s="344"/>
      <c r="AB211" s="345"/>
      <c r="AC211" s="345"/>
      <c r="AD211" s="344"/>
      <c r="AE211" s="344"/>
      <c r="AF211" s="344"/>
      <c r="AG211" s="176"/>
    </row>
    <row r="212" spans="1:33" x14ac:dyDescent="0.3">
      <c r="A212" s="361">
        <v>166</v>
      </c>
      <c r="B212" s="361"/>
      <c r="C212" s="343"/>
      <c r="D212" s="344"/>
      <c r="E212" s="344"/>
      <c r="F212" s="358"/>
      <c r="G212" s="344"/>
      <c r="H212" s="344"/>
      <c r="I212" s="344"/>
      <c r="J212" s="344"/>
      <c r="K212" s="344"/>
      <c r="L212" s="344"/>
      <c r="M212" s="344"/>
      <c r="N212" s="344"/>
      <c r="O212" s="344"/>
      <c r="P212" s="363"/>
      <c r="Q212" s="344"/>
      <c r="R212" s="344"/>
      <c r="S212" s="364"/>
      <c r="T212" s="364"/>
      <c r="U212" s="364"/>
      <c r="V212" s="364"/>
      <c r="W212" s="364"/>
      <c r="X212" s="364"/>
      <c r="Y212" s="364"/>
      <c r="Z212" s="364"/>
      <c r="AA212" s="344"/>
      <c r="AB212" s="344"/>
      <c r="AC212" s="344"/>
      <c r="AD212" s="344"/>
      <c r="AE212" s="344"/>
      <c r="AF212" s="344"/>
      <c r="AG212" s="176"/>
    </row>
    <row r="213" spans="1:33" x14ac:dyDescent="0.3">
      <c r="A213" s="361">
        <v>167</v>
      </c>
      <c r="B213" s="361"/>
      <c r="C213" s="343"/>
      <c r="D213" s="344"/>
      <c r="E213" s="344"/>
      <c r="F213" s="358"/>
      <c r="G213" s="344"/>
      <c r="H213" s="344"/>
      <c r="I213" s="344"/>
      <c r="J213" s="344"/>
      <c r="K213" s="344"/>
      <c r="L213" s="344"/>
      <c r="M213" s="344"/>
      <c r="N213" s="344"/>
      <c r="O213" s="344"/>
      <c r="P213" s="363"/>
      <c r="Q213" s="344"/>
      <c r="R213" s="344"/>
      <c r="S213" s="364"/>
      <c r="T213" s="364"/>
      <c r="U213" s="364"/>
      <c r="V213" s="364"/>
      <c r="W213" s="364"/>
      <c r="X213" s="364"/>
      <c r="Y213" s="364"/>
      <c r="Z213" s="364"/>
      <c r="AA213" s="344"/>
      <c r="AB213" s="344"/>
      <c r="AC213" s="344"/>
      <c r="AD213" s="344"/>
      <c r="AE213" s="344"/>
      <c r="AF213" s="344"/>
      <c r="AG213" s="176"/>
    </row>
    <row r="214" spans="1:33" x14ac:dyDescent="0.3">
      <c r="A214" s="361">
        <v>168</v>
      </c>
      <c r="B214" s="361"/>
      <c r="C214" s="343"/>
      <c r="D214" s="344"/>
      <c r="E214" s="344"/>
      <c r="F214" s="358"/>
      <c r="G214" s="344"/>
      <c r="H214" s="344"/>
      <c r="I214" s="344"/>
      <c r="J214" s="344"/>
      <c r="K214" s="344"/>
      <c r="L214" s="344"/>
      <c r="M214" s="344"/>
      <c r="N214" s="344"/>
      <c r="O214" s="344"/>
      <c r="P214" s="363"/>
      <c r="Q214" s="344"/>
      <c r="R214" s="344"/>
      <c r="S214" s="364"/>
      <c r="T214" s="364"/>
      <c r="U214" s="364"/>
      <c r="V214" s="364"/>
      <c r="W214" s="364"/>
      <c r="X214" s="364"/>
      <c r="Y214" s="364"/>
      <c r="Z214" s="364"/>
      <c r="AA214" s="344"/>
      <c r="AB214" s="344"/>
      <c r="AC214" s="344"/>
      <c r="AD214" s="344"/>
      <c r="AE214" s="344"/>
      <c r="AF214" s="344"/>
      <c r="AG214" s="176"/>
    </row>
    <row r="215" spans="1:33" x14ac:dyDescent="0.3">
      <c r="A215" s="361">
        <v>169</v>
      </c>
      <c r="B215" s="361"/>
      <c r="C215" s="343"/>
      <c r="D215" s="344"/>
      <c r="E215" s="344"/>
      <c r="F215" s="358"/>
      <c r="G215" s="344"/>
      <c r="H215" s="344"/>
      <c r="I215" s="344"/>
      <c r="J215" s="344"/>
      <c r="K215" s="344"/>
      <c r="L215" s="344"/>
      <c r="M215" s="344"/>
      <c r="N215" s="344"/>
      <c r="O215" s="344"/>
      <c r="P215" s="363"/>
      <c r="Q215" s="344"/>
      <c r="R215" s="344"/>
      <c r="S215" s="364"/>
      <c r="T215" s="364"/>
      <c r="U215" s="364"/>
      <c r="V215" s="364"/>
      <c r="W215" s="364"/>
      <c r="X215" s="364"/>
      <c r="Y215" s="364"/>
      <c r="Z215" s="364"/>
      <c r="AA215" s="344"/>
      <c r="AB215" s="344"/>
      <c r="AC215" s="344"/>
      <c r="AD215" s="344"/>
      <c r="AE215" s="344"/>
      <c r="AF215" s="344"/>
      <c r="AG215" s="176"/>
    </row>
    <row r="216" spans="1:33" x14ac:dyDescent="0.3">
      <c r="A216" s="361">
        <v>170</v>
      </c>
      <c r="B216" s="361"/>
      <c r="C216" s="343"/>
      <c r="D216" s="344"/>
      <c r="E216" s="344"/>
      <c r="F216" s="358"/>
      <c r="G216" s="364"/>
      <c r="H216" s="344"/>
      <c r="I216" s="344"/>
      <c r="J216" s="344"/>
      <c r="K216" s="344"/>
      <c r="L216" s="344"/>
      <c r="M216" s="344"/>
      <c r="N216" s="344"/>
      <c r="O216" s="344"/>
      <c r="P216" s="363"/>
      <c r="Q216" s="344"/>
      <c r="R216" s="344"/>
      <c r="S216" s="364"/>
      <c r="T216" s="364"/>
      <c r="U216" s="364"/>
      <c r="V216" s="364"/>
      <c r="W216" s="364"/>
      <c r="X216" s="364"/>
      <c r="Y216" s="364"/>
      <c r="Z216" s="364"/>
      <c r="AA216" s="344"/>
      <c r="AB216" s="344"/>
      <c r="AC216" s="344"/>
      <c r="AD216" s="344"/>
      <c r="AE216" s="344"/>
      <c r="AF216" s="344"/>
      <c r="AG216" s="176"/>
    </row>
    <row r="217" spans="1:33" x14ac:dyDescent="0.3">
      <c r="A217" s="361">
        <v>171</v>
      </c>
      <c r="B217" s="361"/>
      <c r="C217" s="343"/>
      <c r="D217" s="344"/>
      <c r="E217" s="344"/>
      <c r="F217" s="344"/>
      <c r="G217" s="344"/>
      <c r="H217" s="344"/>
      <c r="I217" s="344"/>
      <c r="J217" s="344"/>
      <c r="K217" s="344"/>
      <c r="L217" s="344"/>
      <c r="M217" s="344"/>
      <c r="N217" s="344"/>
      <c r="O217" s="344"/>
      <c r="P217" s="363"/>
      <c r="Q217" s="344"/>
      <c r="R217" s="344"/>
      <c r="S217" s="364"/>
      <c r="T217" s="364"/>
      <c r="U217" s="364"/>
      <c r="V217" s="364"/>
      <c r="W217" s="364"/>
      <c r="X217" s="364"/>
      <c r="Y217" s="364"/>
      <c r="Z217" s="364"/>
      <c r="AA217" s="344"/>
      <c r="AB217" s="344"/>
      <c r="AC217" s="344"/>
      <c r="AD217" s="344"/>
      <c r="AE217" s="344"/>
      <c r="AF217" s="344"/>
      <c r="AG217" s="176"/>
    </row>
    <row r="218" spans="1:33" x14ac:dyDescent="0.3">
      <c r="A218" s="361">
        <v>172</v>
      </c>
      <c r="B218" s="361"/>
      <c r="C218" s="343"/>
      <c r="D218" s="344"/>
      <c r="E218" s="344"/>
      <c r="F218" s="344"/>
      <c r="G218" s="344"/>
      <c r="H218" s="344"/>
      <c r="I218" s="362"/>
      <c r="J218" s="362"/>
      <c r="K218" s="344"/>
      <c r="L218" s="344"/>
      <c r="M218" s="344"/>
      <c r="N218" s="344"/>
      <c r="O218" s="344"/>
      <c r="P218" s="363"/>
      <c r="Q218" s="344"/>
      <c r="R218" s="344"/>
      <c r="S218" s="364"/>
      <c r="T218" s="364"/>
      <c r="U218" s="364"/>
      <c r="V218" s="364"/>
      <c r="W218" s="364"/>
      <c r="X218" s="364"/>
      <c r="Y218" s="364"/>
      <c r="Z218" s="364"/>
      <c r="AA218" s="344"/>
      <c r="AB218" s="344"/>
      <c r="AC218" s="344"/>
      <c r="AD218" s="344"/>
      <c r="AE218" s="344"/>
      <c r="AF218" s="344"/>
      <c r="AG218" s="176"/>
    </row>
    <row r="219" spans="1:33" x14ac:dyDescent="0.3">
      <c r="A219" s="361">
        <v>173</v>
      </c>
      <c r="B219" s="361"/>
      <c r="C219" s="343"/>
      <c r="D219" s="344"/>
      <c r="E219" s="344"/>
      <c r="F219" s="358"/>
      <c r="G219" s="344"/>
      <c r="H219" s="344"/>
      <c r="I219" s="362"/>
      <c r="J219" s="362"/>
      <c r="K219" s="344"/>
      <c r="L219" s="344"/>
      <c r="M219" s="344"/>
      <c r="N219" s="344"/>
      <c r="O219" s="344"/>
      <c r="P219" s="363"/>
      <c r="Q219" s="344"/>
      <c r="R219" s="344"/>
      <c r="S219" s="364"/>
      <c r="T219" s="364"/>
      <c r="U219" s="364"/>
      <c r="V219" s="364"/>
      <c r="W219" s="364"/>
      <c r="X219" s="364"/>
      <c r="Y219" s="364"/>
      <c r="Z219" s="364"/>
      <c r="AA219" s="344"/>
      <c r="AB219" s="344"/>
      <c r="AC219" s="344"/>
      <c r="AD219" s="344"/>
      <c r="AE219" s="344"/>
      <c r="AF219" s="344"/>
      <c r="AG219" s="176"/>
    </row>
    <row r="220" spans="1:33" ht="15" thickBot="1" x14ac:dyDescent="0.35">
      <c r="A220" s="17"/>
      <c r="B220" s="17"/>
      <c r="D220" s="176"/>
      <c r="E220" s="176"/>
      <c r="P220" s="183"/>
      <c r="Q220" s="176"/>
      <c r="R220" s="176"/>
      <c r="S220" s="181"/>
      <c r="T220" s="181"/>
      <c r="U220" s="181"/>
      <c r="V220" s="181"/>
      <c r="W220" s="181"/>
      <c r="X220" s="181"/>
      <c r="Y220" s="181"/>
      <c r="Z220" s="181"/>
      <c r="AA220" s="176"/>
      <c r="AB220" s="176"/>
      <c r="AC220" s="176"/>
      <c r="AD220" s="176"/>
      <c r="AE220" s="176"/>
      <c r="AF220" s="176"/>
      <c r="AG220" s="176"/>
    </row>
    <row r="221" spans="1:33" ht="15" thickBot="1" x14ac:dyDescent="0.35">
      <c r="A221" s="352" t="s">
        <v>191</v>
      </c>
      <c r="B221" s="352"/>
      <c r="C221" s="353"/>
      <c r="D221" s="354"/>
      <c r="E221" s="354"/>
      <c r="F221" s="354"/>
      <c r="G221" s="354"/>
      <c r="H221" s="354"/>
      <c r="I221" s="354"/>
      <c r="J221" s="354"/>
      <c r="K221" s="354"/>
      <c r="L221" s="354"/>
      <c r="M221" s="354"/>
      <c r="N221" s="354"/>
      <c r="O221" s="354"/>
      <c r="P221" s="359"/>
      <c r="Q221" s="354"/>
      <c r="R221" s="354"/>
      <c r="S221" s="360"/>
      <c r="T221" s="360"/>
      <c r="U221" s="360"/>
      <c r="V221" s="360"/>
      <c r="W221" s="360"/>
      <c r="X221" s="360"/>
      <c r="Y221" s="360"/>
      <c r="Z221" s="360"/>
      <c r="AA221" s="354"/>
      <c r="AB221" s="354"/>
      <c r="AC221" s="354"/>
      <c r="AD221" s="354"/>
      <c r="AE221" s="354"/>
      <c r="AF221" s="354"/>
      <c r="AG221" s="176"/>
    </row>
    <row r="222" spans="1:33" x14ac:dyDescent="0.3">
      <c r="A222" s="17"/>
      <c r="B222" s="17"/>
      <c r="D222" s="176"/>
      <c r="E222" s="176"/>
      <c r="P222" s="183"/>
      <c r="Q222" s="176"/>
      <c r="R222" s="176"/>
      <c r="S222" s="181"/>
      <c r="T222" s="181"/>
      <c r="U222" s="181"/>
      <c r="V222" s="181"/>
      <c r="W222" s="181"/>
      <c r="X222" s="181"/>
      <c r="Y222" s="181"/>
      <c r="Z222" s="181"/>
      <c r="AA222" s="176"/>
      <c r="AB222" s="176"/>
      <c r="AC222" s="176"/>
      <c r="AD222" s="176"/>
      <c r="AE222" s="176"/>
      <c r="AF222" s="176"/>
      <c r="AG222" s="176"/>
    </row>
    <row r="223" spans="1:33" x14ac:dyDescent="0.3">
      <c r="A223" s="361">
        <v>201</v>
      </c>
      <c r="B223" s="361"/>
      <c r="C223" s="343"/>
      <c r="D223" s="344">
        <v>26.47</v>
      </c>
      <c r="E223" s="344">
        <f>23.19-1.4</f>
        <v>21.790000000000003</v>
      </c>
      <c r="F223" s="358">
        <v>3.65</v>
      </c>
      <c r="G223" s="344">
        <f>E223</f>
        <v>21.790000000000003</v>
      </c>
      <c r="H223" s="344"/>
      <c r="I223" s="362">
        <f t="shared" ref="I223" si="0">D223</f>
        <v>26.47</v>
      </c>
      <c r="J223" s="362">
        <f>E223*F223</f>
        <v>79.533500000000004</v>
      </c>
      <c r="K223" s="344"/>
      <c r="L223" s="344"/>
      <c r="M223" s="344">
        <f>D223</f>
        <v>26.47</v>
      </c>
      <c r="N223" s="344">
        <f>E223*F223</f>
        <v>79.533500000000004</v>
      </c>
      <c r="O223" s="344"/>
      <c r="P223" s="363"/>
      <c r="Q223" s="344"/>
      <c r="R223" s="344">
        <f>1.4*2+1.4*2+2.42+1.47*2</f>
        <v>10.959999999999999</v>
      </c>
      <c r="S223" s="364"/>
      <c r="T223" s="364"/>
      <c r="U223" s="364"/>
      <c r="V223" s="364">
        <v>6</v>
      </c>
      <c r="W223" s="364">
        <f>1.48+2.16</f>
        <v>3.64</v>
      </c>
      <c r="X223" s="364">
        <f>6+(D223-6-6-4.92)</f>
        <v>15.549999999999999</v>
      </c>
      <c r="Y223" s="364">
        <v>4.92</v>
      </c>
      <c r="Z223" s="364"/>
      <c r="AA223" s="344"/>
      <c r="AB223" s="344"/>
      <c r="AC223" s="344"/>
      <c r="AD223" s="344">
        <v>2.29</v>
      </c>
      <c r="AE223" s="344"/>
      <c r="AF223" s="344"/>
      <c r="AG223" s="176"/>
    </row>
    <row r="224" spans="1:33" x14ac:dyDescent="0.3">
      <c r="A224" s="361">
        <v>202</v>
      </c>
      <c r="B224" s="361"/>
      <c r="C224" s="343"/>
      <c r="D224" s="344">
        <f>10.72</f>
        <v>10.72</v>
      </c>
      <c r="E224" s="344">
        <f>18.41-1.4</f>
        <v>17.010000000000002</v>
      </c>
      <c r="F224" s="358">
        <v>3.65</v>
      </c>
      <c r="G224" s="344">
        <f>E224</f>
        <v>17.010000000000002</v>
      </c>
      <c r="H224" s="344"/>
      <c r="I224" s="362">
        <f t="shared" ref="I224" si="1">D224</f>
        <v>10.72</v>
      </c>
      <c r="J224" s="362">
        <f>E224*F224</f>
        <v>62.086500000000001</v>
      </c>
      <c r="K224" s="344"/>
      <c r="L224" s="344"/>
      <c r="M224" s="344">
        <f t="shared" ref="M224:M241" si="2">D224</f>
        <v>10.72</v>
      </c>
      <c r="N224" s="344">
        <f t="shared" ref="N224:N241" si="3">E224*F224</f>
        <v>62.086500000000001</v>
      </c>
      <c r="O224" s="344">
        <f t="shared" ref="O224:O230" si="4">E224</f>
        <v>17.010000000000002</v>
      </c>
      <c r="P224" s="363"/>
      <c r="Q224" s="364">
        <f>1.47*2+1.86</f>
        <v>4.8</v>
      </c>
      <c r="R224" s="344">
        <v>1.3</v>
      </c>
      <c r="S224" s="364"/>
      <c r="T224" s="364"/>
      <c r="U224" s="345"/>
      <c r="V224" s="364"/>
      <c r="W224" s="364">
        <v>1.55</v>
      </c>
      <c r="X224" s="364"/>
      <c r="Y224" s="364"/>
      <c r="Z224" s="364"/>
      <c r="AA224" s="344"/>
      <c r="AB224" s="344">
        <f>E224</f>
        <v>17.010000000000002</v>
      </c>
      <c r="AC224" s="344">
        <f>AB224</f>
        <v>17.010000000000002</v>
      </c>
      <c r="AD224" s="344"/>
      <c r="AE224" s="344"/>
      <c r="AF224" s="344"/>
      <c r="AG224" s="176"/>
    </row>
    <row r="225" spans="1:33" x14ac:dyDescent="0.3">
      <c r="A225" s="361">
        <v>203</v>
      </c>
      <c r="B225" s="361"/>
      <c r="C225" s="343"/>
      <c r="D225" s="344"/>
      <c r="E225" s="344"/>
      <c r="F225" s="358"/>
      <c r="G225" s="344"/>
      <c r="H225" s="344"/>
      <c r="I225" s="344"/>
      <c r="J225" s="344"/>
      <c r="K225" s="344"/>
      <c r="L225" s="344"/>
      <c r="M225" s="344"/>
      <c r="N225" s="344"/>
      <c r="O225" s="344"/>
      <c r="P225" s="363"/>
      <c r="Q225" s="344"/>
      <c r="R225" s="344"/>
      <c r="S225" s="364"/>
      <c r="T225" s="364"/>
      <c r="U225" s="364"/>
      <c r="V225" s="364"/>
      <c r="W225" s="364"/>
      <c r="X225" s="364"/>
      <c r="Y225" s="364"/>
      <c r="Z225" s="364"/>
      <c r="AA225" s="344"/>
      <c r="AB225" s="344"/>
      <c r="AC225" s="344"/>
      <c r="AD225" s="344"/>
      <c r="AE225" s="344"/>
      <c r="AF225" s="344"/>
      <c r="AG225" s="176"/>
    </row>
    <row r="226" spans="1:33" x14ac:dyDescent="0.3">
      <c r="A226" s="361">
        <v>204</v>
      </c>
      <c r="B226" s="361"/>
      <c r="C226" s="343"/>
      <c r="D226" s="344"/>
      <c r="E226" s="344"/>
      <c r="F226" s="358"/>
      <c r="G226" s="344"/>
      <c r="H226" s="344"/>
      <c r="I226" s="344"/>
      <c r="J226" s="344"/>
      <c r="K226" s="344"/>
      <c r="L226" s="344"/>
      <c r="M226" s="344"/>
      <c r="N226" s="344"/>
      <c r="O226" s="344"/>
      <c r="P226" s="363"/>
      <c r="Q226" s="344"/>
      <c r="R226" s="344"/>
      <c r="S226" s="364"/>
      <c r="T226" s="364"/>
      <c r="U226" s="364"/>
      <c r="V226" s="364"/>
      <c r="W226" s="364"/>
      <c r="X226" s="364"/>
      <c r="Y226" s="364"/>
      <c r="Z226" s="364"/>
      <c r="AA226" s="344"/>
      <c r="AB226" s="344"/>
      <c r="AC226" s="344"/>
      <c r="AD226" s="344"/>
      <c r="AE226" s="344"/>
      <c r="AF226" s="344"/>
      <c r="AG226" s="176"/>
    </row>
    <row r="227" spans="1:33" x14ac:dyDescent="0.3">
      <c r="A227" s="361">
        <v>205</v>
      </c>
      <c r="B227" s="361"/>
      <c r="C227" s="343"/>
      <c r="D227" s="344"/>
      <c r="E227" s="344"/>
      <c r="F227" s="344"/>
      <c r="G227" s="344"/>
      <c r="H227" s="344"/>
      <c r="I227" s="344"/>
      <c r="J227" s="344"/>
      <c r="K227" s="344"/>
      <c r="L227" s="344"/>
      <c r="M227" s="344"/>
      <c r="N227" s="344"/>
      <c r="O227" s="344"/>
      <c r="P227" s="363"/>
      <c r="Q227" s="344"/>
      <c r="R227" s="344"/>
      <c r="S227" s="364"/>
      <c r="T227" s="364"/>
      <c r="U227" s="364"/>
      <c r="V227" s="364"/>
      <c r="W227" s="364"/>
      <c r="X227" s="364"/>
      <c r="Y227" s="364"/>
      <c r="Z227" s="364"/>
      <c r="AA227" s="344"/>
      <c r="AB227" s="344"/>
      <c r="AC227" s="344"/>
      <c r="AD227" s="344"/>
      <c r="AE227" s="344"/>
      <c r="AF227" s="344"/>
      <c r="AG227" s="176"/>
    </row>
    <row r="228" spans="1:33" x14ac:dyDescent="0.3">
      <c r="A228" s="361">
        <v>206</v>
      </c>
      <c r="B228" s="361"/>
      <c r="C228" s="343"/>
      <c r="D228" s="344">
        <v>21.73</v>
      </c>
      <c r="E228" s="344">
        <v>18.739999999999998</v>
      </c>
      <c r="F228" s="344">
        <v>3.65</v>
      </c>
      <c r="G228" s="344">
        <f>E228</f>
        <v>18.739999999999998</v>
      </c>
      <c r="H228" s="344"/>
      <c r="I228" s="344">
        <f t="shared" ref="I228:I241" si="5">D228</f>
        <v>21.73</v>
      </c>
      <c r="J228" s="344">
        <f t="shared" ref="J228:J241" si="6">F228*G228</f>
        <v>68.400999999999996</v>
      </c>
      <c r="K228" s="344"/>
      <c r="L228" s="344"/>
      <c r="M228" s="344">
        <f t="shared" si="2"/>
        <v>21.73</v>
      </c>
      <c r="N228" s="344">
        <f t="shared" si="3"/>
        <v>68.400999999999996</v>
      </c>
      <c r="O228" s="344">
        <f t="shared" si="4"/>
        <v>18.739999999999998</v>
      </c>
      <c r="P228" s="363"/>
      <c r="Q228" s="344"/>
      <c r="R228" s="344">
        <f>1.6+2.07*2</f>
        <v>5.74</v>
      </c>
      <c r="S228" s="364"/>
      <c r="T228" s="364"/>
      <c r="U228" s="364"/>
      <c r="V228" s="364"/>
      <c r="W228" s="364"/>
      <c r="X228" s="364">
        <f>D228</f>
        <v>21.73</v>
      </c>
      <c r="Y228" s="364"/>
      <c r="Z228" s="364"/>
      <c r="AA228" s="344"/>
      <c r="AB228" s="344">
        <f>E228</f>
        <v>18.739999999999998</v>
      </c>
      <c r="AC228" s="344">
        <f>AB228</f>
        <v>18.739999999999998</v>
      </c>
      <c r="AD228" s="344"/>
      <c r="AE228" s="344"/>
      <c r="AF228" s="344">
        <f>F228</f>
        <v>3.65</v>
      </c>
      <c r="AG228" s="176"/>
    </row>
    <row r="229" spans="1:33" x14ac:dyDescent="0.3">
      <c r="A229" s="361">
        <v>207</v>
      </c>
      <c r="B229" s="361"/>
      <c r="C229" s="343"/>
      <c r="D229" s="344">
        <v>13.15</v>
      </c>
      <c r="E229" s="344">
        <v>15.39</v>
      </c>
      <c r="F229" s="344">
        <v>3.65</v>
      </c>
      <c r="G229" s="344">
        <f>E229-2.56</f>
        <v>12.83</v>
      </c>
      <c r="H229" s="344"/>
      <c r="I229" s="344">
        <f t="shared" si="5"/>
        <v>13.15</v>
      </c>
      <c r="J229" s="344">
        <f t="shared" si="6"/>
        <v>46.829499999999996</v>
      </c>
      <c r="K229" s="344"/>
      <c r="L229" s="344"/>
      <c r="M229" s="344">
        <f t="shared" si="2"/>
        <v>13.15</v>
      </c>
      <c r="N229" s="344">
        <f t="shared" si="3"/>
        <v>56.173500000000004</v>
      </c>
      <c r="O229" s="344">
        <f t="shared" si="4"/>
        <v>15.39</v>
      </c>
      <c r="P229" s="363"/>
      <c r="Q229" s="344">
        <f>5.14*2</f>
        <v>10.28</v>
      </c>
      <c r="R229" s="344"/>
      <c r="S229" s="364">
        <v>2.56</v>
      </c>
      <c r="T229" s="364"/>
      <c r="U229" s="364"/>
      <c r="V229" s="364"/>
      <c r="W229" s="364"/>
      <c r="X229" s="364"/>
      <c r="Y229" s="364"/>
      <c r="Z229" s="364"/>
      <c r="AA229" s="344"/>
      <c r="AB229" s="344">
        <f>E229/2</f>
        <v>7.6950000000000003</v>
      </c>
      <c r="AC229" s="344">
        <f>AB229</f>
        <v>7.6950000000000003</v>
      </c>
      <c r="AD229" s="344"/>
      <c r="AE229" s="344"/>
      <c r="AF229" s="344">
        <f>F229</f>
        <v>3.65</v>
      </c>
      <c r="AG229" s="176"/>
    </row>
    <row r="230" spans="1:33" x14ac:dyDescent="0.3">
      <c r="A230" s="361">
        <v>208</v>
      </c>
      <c r="B230" s="361"/>
      <c r="C230" s="343"/>
      <c r="D230" s="344">
        <v>13.08</v>
      </c>
      <c r="E230" s="344">
        <v>15.37</v>
      </c>
      <c r="F230" s="344">
        <v>3.65</v>
      </c>
      <c r="G230" s="344">
        <f>E230</f>
        <v>15.37</v>
      </c>
      <c r="H230" s="344"/>
      <c r="I230" s="344">
        <f t="shared" si="5"/>
        <v>13.08</v>
      </c>
      <c r="J230" s="344">
        <f t="shared" si="6"/>
        <v>56.100499999999997</v>
      </c>
      <c r="K230" s="344"/>
      <c r="L230" s="344"/>
      <c r="M230" s="344">
        <f t="shared" si="2"/>
        <v>13.08</v>
      </c>
      <c r="N230" s="344">
        <f t="shared" si="3"/>
        <v>56.100499999999997</v>
      </c>
      <c r="O230" s="344">
        <f t="shared" si="4"/>
        <v>15.37</v>
      </c>
      <c r="P230" s="363"/>
      <c r="Q230" s="344">
        <f>5.14*2+5.14*2</f>
        <v>20.56</v>
      </c>
      <c r="R230" s="344">
        <f>1.08*2+1.42</f>
        <v>3.58</v>
      </c>
      <c r="S230" s="364"/>
      <c r="T230" s="364"/>
      <c r="U230" s="364"/>
      <c r="V230" s="364"/>
      <c r="W230" s="364"/>
      <c r="X230" s="364"/>
      <c r="Y230" s="364">
        <f>D230</f>
        <v>13.08</v>
      </c>
      <c r="Z230" s="364"/>
      <c r="AA230" s="344"/>
      <c r="AB230" s="344">
        <v>2.54</v>
      </c>
      <c r="AC230" s="344">
        <f>AB230</f>
        <v>2.54</v>
      </c>
      <c r="AD230" s="344"/>
      <c r="AE230" s="344"/>
      <c r="AF230" s="344"/>
      <c r="AG230" s="176"/>
    </row>
    <row r="231" spans="1:33" x14ac:dyDescent="0.3">
      <c r="A231" s="361">
        <v>209</v>
      </c>
      <c r="B231" s="361"/>
      <c r="C231" s="343"/>
      <c r="D231" s="344">
        <v>13.79</v>
      </c>
      <c r="E231" s="344">
        <v>15.63</v>
      </c>
      <c r="F231" s="344">
        <v>3.65</v>
      </c>
      <c r="G231" s="344">
        <f>E231</f>
        <v>15.63</v>
      </c>
      <c r="H231" s="344"/>
      <c r="I231" s="344">
        <f t="shared" si="5"/>
        <v>13.79</v>
      </c>
      <c r="J231" s="344">
        <f t="shared" si="6"/>
        <v>57.049500000000002</v>
      </c>
      <c r="K231" s="344"/>
      <c r="L231" s="344"/>
      <c r="M231" s="344">
        <f t="shared" si="2"/>
        <v>13.79</v>
      </c>
      <c r="N231" s="344">
        <f t="shared" si="3"/>
        <v>57.049500000000002</v>
      </c>
      <c r="O231" s="344"/>
      <c r="P231" s="363"/>
      <c r="Q231" s="344">
        <f>5.14</f>
        <v>5.14</v>
      </c>
      <c r="R231" s="344">
        <v>5.14</v>
      </c>
      <c r="S231" s="364">
        <v>2.56</v>
      </c>
      <c r="T231" s="364"/>
      <c r="U231" s="364"/>
      <c r="V231" s="364"/>
      <c r="W231" s="364"/>
      <c r="X231" s="364"/>
      <c r="Y231" s="364"/>
      <c r="Z231" s="364"/>
      <c r="AA231" s="344"/>
      <c r="AB231" s="344"/>
      <c r="AC231" s="344"/>
      <c r="AD231" s="344">
        <v>5.14</v>
      </c>
      <c r="AE231" s="344"/>
      <c r="AF231" s="344">
        <f>F231</f>
        <v>3.65</v>
      </c>
      <c r="AG231" s="176"/>
    </row>
    <row r="232" spans="1:33" x14ac:dyDescent="0.3">
      <c r="A232" s="361" t="s">
        <v>197</v>
      </c>
      <c r="B232" s="361"/>
      <c r="C232" s="343"/>
      <c r="D232" s="344">
        <v>12.9</v>
      </c>
      <c r="E232" s="344">
        <v>15.34</v>
      </c>
      <c r="F232" s="344">
        <v>3.65</v>
      </c>
      <c r="G232" s="344">
        <f>E232-2.54</f>
        <v>12.8</v>
      </c>
      <c r="H232" s="344"/>
      <c r="I232" s="344">
        <f t="shared" si="5"/>
        <v>12.9</v>
      </c>
      <c r="J232" s="344">
        <f t="shared" si="6"/>
        <v>46.72</v>
      </c>
      <c r="K232" s="344"/>
      <c r="L232" s="344"/>
      <c r="M232" s="344">
        <f t="shared" si="2"/>
        <v>12.9</v>
      </c>
      <c r="N232" s="344">
        <f t="shared" si="3"/>
        <v>55.991</v>
      </c>
      <c r="O232" s="344"/>
      <c r="P232" s="363"/>
      <c r="Q232" s="344"/>
      <c r="R232" s="344">
        <f>5.13*2+1.55</f>
        <v>11.81</v>
      </c>
      <c r="S232" s="364"/>
      <c r="T232" s="364"/>
      <c r="U232" s="364"/>
      <c r="V232" s="364"/>
      <c r="W232" s="364"/>
      <c r="X232" s="364">
        <f>D232</f>
        <v>12.9</v>
      </c>
      <c r="Y232" s="364"/>
      <c r="Z232" s="364"/>
      <c r="AA232" s="344"/>
      <c r="AB232" s="344"/>
      <c r="AC232" s="344"/>
      <c r="AD232" s="344">
        <v>5.13</v>
      </c>
      <c r="AE232" s="344"/>
      <c r="AF232" s="344"/>
      <c r="AG232" s="176"/>
    </row>
    <row r="233" spans="1:33" x14ac:dyDescent="0.3">
      <c r="A233" s="361">
        <v>210</v>
      </c>
      <c r="B233" s="361"/>
      <c r="C233" s="343"/>
      <c r="D233" s="344">
        <v>27.68</v>
      </c>
      <c r="E233" s="344">
        <v>21.05</v>
      </c>
      <c r="F233" s="344">
        <v>3.65</v>
      </c>
      <c r="G233" s="344">
        <f>E233</f>
        <v>21.05</v>
      </c>
      <c r="H233" s="344"/>
      <c r="I233" s="344">
        <f t="shared" si="5"/>
        <v>27.68</v>
      </c>
      <c r="J233" s="344">
        <f t="shared" si="6"/>
        <v>76.832499999999996</v>
      </c>
      <c r="K233" s="344"/>
      <c r="L233" s="344"/>
      <c r="M233" s="344">
        <f t="shared" si="2"/>
        <v>27.68</v>
      </c>
      <c r="N233" s="344">
        <f t="shared" si="3"/>
        <v>76.832499999999996</v>
      </c>
      <c r="O233" s="344">
        <f t="shared" ref="O233" si="7">E233</f>
        <v>21.05</v>
      </c>
      <c r="P233" s="363"/>
      <c r="Q233" s="344"/>
      <c r="R233" s="344">
        <f>1.78*2+2.06*2</f>
        <v>7.68</v>
      </c>
      <c r="S233" s="364">
        <f>5.08+3.5</f>
        <v>8.58</v>
      </c>
      <c r="T233" s="364"/>
      <c r="U233" s="364"/>
      <c r="V233" s="364"/>
      <c r="W233" s="364"/>
      <c r="X233" s="364">
        <f>I233</f>
        <v>27.68</v>
      </c>
      <c r="Y233" s="364"/>
      <c r="Z233" s="364"/>
      <c r="AA233" s="344"/>
      <c r="AB233" s="344">
        <f>E233</f>
        <v>21.05</v>
      </c>
      <c r="AC233" s="344">
        <f>AB233</f>
        <v>21.05</v>
      </c>
      <c r="AD233" s="344"/>
      <c r="AE233" s="344"/>
      <c r="AF233" s="344"/>
      <c r="AG233" s="176"/>
    </row>
    <row r="234" spans="1:33" x14ac:dyDescent="0.3">
      <c r="A234" s="361">
        <v>211</v>
      </c>
      <c r="B234" s="361"/>
      <c r="C234" s="343"/>
      <c r="D234" s="344"/>
      <c r="E234" s="344"/>
      <c r="F234" s="358"/>
      <c r="G234" s="344"/>
      <c r="H234" s="344"/>
      <c r="I234" s="344"/>
      <c r="J234" s="344"/>
      <c r="K234" s="344"/>
      <c r="L234" s="344"/>
      <c r="M234" s="344"/>
      <c r="N234" s="344"/>
      <c r="O234" s="344"/>
      <c r="P234" s="363"/>
      <c r="Q234" s="344"/>
      <c r="R234" s="344"/>
      <c r="S234" s="364"/>
      <c r="T234" s="364"/>
      <c r="U234" s="364"/>
      <c r="V234" s="364"/>
      <c r="W234" s="364"/>
      <c r="X234" s="364"/>
      <c r="Y234" s="364"/>
      <c r="Z234" s="364"/>
      <c r="AA234" s="344"/>
      <c r="AB234" s="344"/>
      <c r="AC234" s="344"/>
      <c r="AD234" s="344"/>
      <c r="AE234" s="344"/>
      <c r="AF234" s="344"/>
      <c r="AG234" s="176"/>
    </row>
    <row r="235" spans="1:33" x14ac:dyDescent="0.3">
      <c r="A235" s="361">
        <v>212</v>
      </c>
      <c r="B235" s="361"/>
      <c r="C235" s="343"/>
      <c r="D235" s="344">
        <v>24.75</v>
      </c>
      <c r="E235" s="344">
        <v>20.18</v>
      </c>
      <c r="F235" s="358">
        <v>3.67</v>
      </c>
      <c r="G235" s="344">
        <f>E235</f>
        <v>20.18</v>
      </c>
      <c r="H235" s="344"/>
      <c r="I235" s="344">
        <f t="shared" si="5"/>
        <v>24.75</v>
      </c>
      <c r="J235" s="344">
        <f t="shared" si="6"/>
        <v>74.060599999999994</v>
      </c>
      <c r="K235" s="344"/>
      <c r="L235" s="344"/>
      <c r="M235" s="344">
        <f t="shared" si="2"/>
        <v>24.75</v>
      </c>
      <c r="N235" s="344">
        <f t="shared" si="3"/>
        <v>74.060599999999994</v>
      </c>
      <c r="O235" s="344">
        <f t="shared" ref="O235:O239" si="8">E235</f>
        <v>20.18</v>
      </c>
      <c r="P235" s="363"/>
      <c r="Q235" s="344"/>
      <c r="R235" s="344">
        <f>1.27+2.06*2</f>
        <v>5.3900000000000006</v>
      </c>
      <c r="S235" s="364"/>
      <c r="T235" s="364"/>
      <c r="U235" s="364"/>
      <c r="V235" s="364"/>
      <c r="W235" s="364">
        <v>1.9</v>
      </c>
      <c r="X235" s="364">
        <f>D235</f>
        <v>24.75</v>
      </c>
      <c r="Y235" s="364"/>
      <c r="Z235" s="364"/>
      <c r="AA235" s="344"/>
      <c r="AB235" s="344">
        <f>E235*2</f>
        <v>40.36</v>
      </c>
      <c r="AC235" s="344">
        <f>E235*2</f>
        <v>40.36</v>
      </c>
      <c r="AD235" s="344"/>
      <c r="AE235" s="344"/>
      <c r="AF235" s="344"/>
      <c r="AG235" s="176"/>
    </row>
    <row r="236" spans="1:33" x14ac:dyDescent="0.3">
      <c r="A236" s="361">
        <v>213</v>
      </c>
      <c r="B236" s="361"/>
      <c r="C236" s="343"/>
      <c r="D236" s="344">
        <v>12.97</v>
      </c>
      <c r="E236" s="344">
        <v>15.39</v>
      </c>
      <c r="F236" s="358">
        <v>3.67</v>
      </c>
      <c r="G236" s="344">
        <f>E236-2.49</f>
        <v>12.9</v>
      </c>
      <c r="H236" s="344"/>
      <c r="I236" s="344">
        <f t="shared" si="5"/>
        <v>12.97</v>
      </c>
      <c r="J236" s="344">
        <f t="shared" si="6"/>
        <v>47.343000000000004</v>
      </c>
      <c r="K236" s="344"/>
      <c r="L236" s="344"/>
      <c r="M236" s="344">
        <f t="shared" si="2"/>
        <v>12.97</v>
      </c>
      <c r="N236" s="344">
        <f t="shared" si="3"/>
        <v>56.481300000000005</v>
      </c>
      <c r="O236" s="344">
        <f t="shared" si="8"/>
        <v>15.39</v>
      </c>
      <c r="P236" s="363"/>
      <c r="Q236" s="344"/>
      <c r="R236" s="344">
        <f>2.07*2+5.2</f>
        <v>9.34</v>
      </c>
      <c r="S236" s="364"/>
      <c r="T236" s="364"/>
      <c r="U236" s="364"/>
      <c r="V236" s="364"/>
      <c r="W236" s="364"/>
      <c r="X236" s="364"/>
      <c r="Y236" s="364"/>
      <c r="Z236" s="364"/>
      <c r="AA236" s="344"/>
      <c r="AB236" s="344">
        <f>G236</f>
        <v>12.9</v>
      </c>
      <c r="AC236" s="344">
        <f>AB236</f>
        <v>12.9</v>
      </c>
      <c r="AD236" s="344"/>
      <c r="AE236" s="344"/>
      <c r="AF236" s="344"/>
      <c r="AG236" s="176"/>
    </row>
    <row r="237" spans="1:33" x14ac:dyDescent="0.3">
      <c r="A237" s="361" t="s">
        <v>198</v>
      </c>
      <c r="B237" s="361"/>
      <c r="C237" s="343"/>
      <c r="D237" s="344">
        <v>45.48</v>
      </c>
      <c r="E237" s="344">
        <v>26.74</v>
      </c>
      <c r="F237" s="344">
        <v>3.67</v>
      </c>
      <c r="G237" s="344">
        <f>E237</f>
        <v>26.74</v>
      </c>
      <c r="H237" s="344"/>
      <c r="I237" s="344">
        <f t="shared" si="5"/>
        <v>45.48</v>
      </c>
      <c r="J237" s="344">
        <f t="shared" si="6"/>
        <v>98.135799999999989</v>
      </c>
      <c r="K237" s="344"/>
      <c r="L237" s="344"/>
      <c r="M237" s="344">
        <f t="shared" si="2"/>
        <v>45.48</v>
      </c>
      <c r="N237" s="344">
        <f t="shared" si="3"/>
        <v>98.135799999999989</v>
      </c>
      <c r="O237" s="344">
        <f t="shared" si="8"/>
        <v>26.74</v>
      </c>
      <c r="P237" s="363"/>
      <c r="Q237" s="344"/>
      <c r="R237" s="344">
        <f>5.2*2+5.2*2</f>
        <v>20.8</v>
      </c>
      <c r="S237" s="364"/>
      <c r="T237" s="364"/>
      <c r="U237" s="364"/>
      <c r="V237" s="364"/>
      <c r="W237" s="364"/>
      <c r="X237" s="364"/>
      <c r="Y237" s="364">
        <f>D237</f>
        <v>45.48</v>
      </c>
      <c r="Z237" s="364"/>
      <c r="AA237" s="344"/>
      <c r="AB237" s="344">
        <f>E237*2</f>
        <v>53.48</v>
      </c>
      <c r="AC237" s="344">
        <f>AB237</f>
        <v>53.48</v>
      </c>
      <c r="AD237" s="344"/>
      <c r="AE237" s="344"/>
      <c r="AF237" s="344"/>
      <c r="AG237" s="176"/>
    </row>
    <row r="238" spans="1:33" x14ac:dyDescent="0.3">
      <c r="A238" s="361">
        <v>216</v>
      </c>
      <c r="B238" s="361"/>
      <c r="C238" s="343"/>
      <c r="D238" s="344">
        <v>22.31</v>
      </c>
      <c r="E238" s="344">
        <v>18.989999999999998</v>
      </c>
      <c r="F238" s="358">
        <v>3.67</v>
      </c>
      <c r="G238" s="344">
        <f>E238</f>
        <v>18.989999999999998</v>
      </c>
      <c r="H238" s="344"/>
      <c r="I238" s="344">
        <f t="shared" si="5"/>
        <v>22.31</v>
      </c>
      <c r="J238" s="344">
        <f t="shared" si="6"/>
        <v>69.693299999999994</v>
      </c>
      <c r="K238" s="344"/>
      <c r="L238" s="344"/>
      <c r="M238" s="344">
        <f t="shared" si="2"/>
        <v>22.31</v>
      </c>
      <c r="N238" s="344">
        <f t="shared" si="3"/>
        <v>69.693299999999994</v>
      </c>
      <c r="O238" s="344">
        <f t="shared" si="8"/>
        <v>18.989999999999998</v>
      </c>
      <c r="P238" s="363"/>
      <c r="Q238" s="344"/>
      <c r="R238" s="344">
        <f>5.21*3+1.37</f>
        <v>17</v>
      </c>
      <c r="S238" s="364"/>
      <c r="T238" s="364"/>
      <c r="U238" s="364"/>
      <c r="V238" s="364"/>
      <c r="W238" s="364"/>
      <c r="X238" s="364">
        <f>D238</f>
        <v>22.31</v>
      </c>
      <c r="Y238" s="364"/>
      <c r="Z238" s="364"/>
      <c r="AA238" s="344"/>
      <c r="AB238" s="344">
        <f>E238</f>
        <v>18.989999999999998</v>
      </c>
      <c r="AC238" s="344">
        <f>E238</f>
        <v>18.989999999999998</v>
      </c>
      <c r="AD238" s="344"/>
      <c r="AE238" s="344"/>
      <c r="AF238" s="344"/>
      <c r="AG238" s="176"/>
    </row>
    <row r="239" spans="1:33" x14ac:dyDescent="0.3">
      <c r="A239" s="361">
        <v>217</v>
      </c>
      <c r="B239" s="361"/>
      <c r="C239" s="343"/>
      <c r="D239" s="344">
        <v>35.619999999999997</v>
      </c>
      <c r="E239" s="344">
        <v>39.450000000000003</v>
      </c>
      <c r="F239" s="344">
        <v>3.67</v>
      </c>
      <c r="G239" s="344">
        <f>E239</f>
        <v>39.450000000000003</v>
      </c>
      <c r="H239" s="344"/>
      <c r="I239" s="362">
        <f t="shared" si="5"/>
        <v>35.619999999999997</v>
      </c>
      <c r="J239" s="362">
        <f>E239*F239</f>
        <v>144.78149999999999</v>
      </c>
      <c r="K239" s="344"/>
      <c r="L239" s="344"/>
      <c r="M239" s="344">
        <f t="shared" si="2"/>
        <v>35.619999999999997</v>
      </c>
      <c r="N239" s="344">
        <f t="shared" si="3"/>
        <v>144.78149999999999</v>
      </c>
      <c r="O239" s="344">
        <f t="shared" si="8"/>
        <v>39.450000000000003</v>
      </c>
      <c r="P239" s="363"/>
      <c r="Q239" s="344"/>
      <c r="R239" s="344">
        <f>1.27*2+1.27+1.08+1.08+1.35+1.35+1.27+1.27*2</f>
        <v>12.48</v>
      </c>
      <c r="S239" s="364"/>
      <c r="T239" s="364"/>
      <c r="U239" s="364"/>
      <c r="V239" s="364"/>
      <c r="W239" s="364">
        <v>2.02</v>
      </c>
      <c r="X239" s="364">
        <f>D239</f>
        <v>35.619999999999997</v>
      </c>
      <c r="Y239" s="364"/>
      <c r="Z239" s="364"/>
      <c r="AA239" s="344"/>
      <c r="AB239" s="344">
        <f>E239-1.83</f>
        <v>37.620000000000005</v>
      </c>
      <c r="AC239" s="344">
        <f>E239</f>
        <v>39.450000000000003</v>
      </c>
      <c r="AD239" s="344"/>
      <c r="AE239" s="344"/>
      <c r="AF239" s="344"/>
      <c r="AG239" s="176"/>
    </row>
    <row r="240" spans="1:33" x14ac:dyDescent="0.3">
      <c r="A240" s="361">
        <v>218</v>
      </c>
      <c r="B240" s="361"/>
      <c r="C240" s="343"/>
      <c r="D240" s="344">
        <v>5.38</v>
      </c>
      <c r="E240" s="344">
        <f>9.74+5.55</f>
        <v>15.29</v>
      </c>
      <c r="F240" s="344">
        <v>3.67</v>
      </c>
      <c r="G240" s="344">
        <v>2.25</v>
      </c>
      <c r="H240" s="344"/>
      <c r="I240" s="344">
        <f t="shared" si="5"/>
        <v>5.38</v>
      </c>
      <c r="J240" s="344">
        <f t="shared" si="6"/>
        <v>8.2575000000000003</v>
      </c>
      <c r="K240" s="344"/>
      <c r="L240" s="344"/>
      <c r="M240" s="344">
        <f t="shared" si="2"/>
        <v>5.38</v>
      </c>
      <c r="N240" s="344">
        <f t="shared" si="3"/>
        <v>56.114299999999993</v>
      </c>
      <c r="O240" s="344"/>
      <c r="P240" s="363"/>
      <c r="Q240" s="344"/>
      <c r="R240" s="344"/>
      <c r="S240" s="364">
        <v>2.25</v>
      </c>
      <c r="T240" s="364"/>
      <c r="U240" s="364"/>
      <c r="V240" s="364"/>
      <c r="W240" s="364"/>
      <c r="X240" s="364"/>
      <c r="Y240" s="364"/>
      <c r="Z240" s="364">
        <v>1.1200000000000001</v>
      </c>
      <c r="AA240" s="344"/>
      <c r="AB240" s="344"/>
      <c r="AC240" s="344"/>
      <c r="AD240" s="344"/>
      <c r="AE240" s="344"/>
      <c r="AF240" s="344">
        <f>F240</f>
        <v>3.67</v>
      </c>
      <c r="AG240" s="176"/>
    </row>
    <row r="241" spans="1:33" x14ac:dyDescent="0.3">
      <c r="A241" s="361">
        <v>219</v>
      </c>
      <c r="B241" s="361"/>
      <c r="C241" s="343"/>
      <c r="D241" s="344">
        <v>8.25</v>
      </c>
      <c r="E241" s="344">
        <f>12+5.52</f>
        <v>17.52</v>
      </c>
      <c r="F241" s="344">
        <v>3.67</v>
      </c>
      <c r="G241" s="364">
        <f>2.9+1.4</f>
        <v>4.3</v>
      </c>
      <c r="H241" s="344"/>
      <c r="I241" s="344">
        <f t="shared" si="5"/>
        <v>8.25</v>
      </c>
      <c r="J241" s="344">
        <f t="shared" si="6"/>
        <v>15.780999999999999</v>
      </c>
      <c r="K241" s="344"/>
      <c r="L241" s="344"/>
      <c r="M241" s="344">
        <f t="shared" si="2"/>
        <v>8.25</v>
      </c>
      <c r="N241" s="344">
        <f t="shared" si="3"/>
        <v>64.298400000000001</v>
      </c>
      <c r="O241" s="344"/>
      <c r="P241" s="363"/>
      <c r="Q241" s="344"/>
      <c r="R241" s="344"/>
      <c r="S241" s="364">
        <f>2.9+1.4</f>
        <v>4.3</v>
      </c>
      <c r="T241" s="364"/>
      <c r="U241" s="364"/>
      <c r="V241" s="364"/>
      <c r="W241" s="364"/>
      <c r="X241" s="364"/>
      <c r="Y241" s="364"/>
      <c r="Z241" s="364">
        <f>3.02+1.19</f>
        <v>4.21</v>
      </c>
      <c r="AA241" s="344"/>
      <c r="AB241" s="344"/>
      <c r="AC241" s="344"/>
      <c r="AD241" s="344"/>
      <c r="AE241" s="344"/>
      <c r="AF241" s="344"/>
      <c r="AG241" s="176"/>
    </row>
    <row r="242" spans="1:33" x14ac:dyDescent="0.3">
      <c r="A242" s="361">
        <v>220</v>
      </c>
      <c r="B242" s="361"/>
      <c r="C242" s="343"/>
      <c r="D242" s="344"/>
      <c r="E242" s="344"/>
      <c r="F242" s="344"/>
      <c r="G242" s="344"/>
      <c r="H242" s="344"/>
      <c r="I242" s="362"/>
      <c r="J242" s="362"/>
      <c r="K242" s="344"/>
      <c r="L242" s="344"/>
      <c r="M242" s="344"/>
      <c r="N242" s="344"/>
      <c r="O242" s="344"/>
      <c r="P242" s="363"/>
      <c r="Q242" s="344"/>
      <c r="R242" s="344"/>
      <c r="S242" s="364"/>
      <c r="T242" s="364"/>
      <c r="U242" s="364"/>
      <c r="V242" s="364"/>
      <c r="W242" s="364"/>
      <c r="X242" s="364"/>
      <c r="Y242" s="364"/>
      <c r="Z242" s="364"/>
      <c r="AA242" s="344"/>
      <c r="AB242" s="344"/>
      <c r="AC242" s="344"/>
      <c r="AD242" s="344"/>
      <c r="AE242" s="344"/>
      <c r="AF242" s="344"/>
      <c r="AG242" s="176"/>
    </row>
    <row r="243" spans="1:33" x14ac:dyDescent="0.3">
      <c r="A243" s="361" t="s">
        <v>194</v>
      </c>
      <c r="B243" s="361"/>
      <c r="C243" s="343"/>
      <c r="D243" s="344"/>
      <c r="E243" s="344"/>
      <c r="F243" s="358"/>
      <c r="G243" s="344"/>
      <c r="H243" s="344"/>
      <c r="I243" s="362"/>
      <c r="J243" s="362"/>
      <c r="K243" s="344"/>
      <c r="L243" s="344"/>
      <c r="M243" s="344"/>
      <c r="N243" s="344"/>
      <c r="O243" s="344"/>
      <c r="P243" s="363"/>
      <c r="Q243" s="344"/>
      <c r="R243" s="344"/>
      <c r="S243" s="364"/>
      <c r="T243" s="364"/>
      <c r="U243" s="364"/>
      <c r="V243" s="364"/>
      <c r="W243" s="364"/>
      <c r="X243" s="364"/>
      <c r="Y243" s="364"/>
      <c r="Z243" s="364"/>
      <c r="AA243" s="344"/>
      <c r="AB243" s="344"/>
      <c r="AC243" s="344"/>
      <c r="AD243" s="344"/>
      <c r="AE243" s="344"/>
      <c r="AF243" s="344"/>
      <c r="AG243" s="176"/>
    </row>
    <row r="244" spans="1:33" x14ac:dyDescent="0.3">
      <c r="A244" s="361">
        <v>221</v>
      </c>
      <c r="B244" s="361"/>
      <c r="C244" s="366" t="s">
        <v>255</v>
      </c>
      <c r="D244" s="344"/>
      <c r="E244" s="344"/>
      <c r="F244" s="344"/>
      <c r="G244" s="344"/>
      <c r="H244" s="344"/>
      <c r="I244" s="362"/>
      <c r="J244" s="362"/>
      <c r="K244" s="344"/>
      <c r="L244" s="344"/>
      <c r="M244" s="344"/>
      <c r="N244" s="344"/>
      <c r="O244" s="344"/>
      <c r="P244" s="363"/>
      <c r="Q244" s="344"/>
      <c r="R244" s="344"/>
      <c r="S244" s="364"/>
      <c r="T244" s="364"/>
      <c r="U244" s="364"/>
      <c r="V244" s="364"/>
      <c r="W244" s="364"/>
      <c r="X244" s="364"/>
      <c r="Y244" s="364"/>
      <c r="Z244" s="364"/>
      <c r="AA244" s="344"/>
      <c r="AB244" s="344"/>
      <c r="AC244" s="344"/>
      <c r="AD244" s="344"/>
      <c r="AE244" s="344"/>
      <c r="AF244" s="344"/>
      <c r="AG244" s="176"/>
    </row>
    <row r="245" spans="1:33" x14ac:dyDescent="0.3">
      <c r="A245" s="361">
        <v>222</v>
      </c>
      <c r="B245" s="361"/>
      <c r="C245" s="343"/>
      <c r="D245" s="344"/>
      <c r="E245" s="344"/>
      <c r="F245" s="344"/>
      <c r="G245" s="344"/>
      <c r="H245" s="344"/>
      <c r="I245" s="344"/>
      <c r="J245" s="344"/>
      <c r="K245" s="344"/>
      <c r="L245" s="344"/>
      <c r="M245" s="344"/>
      <c r="N245" s="344"/>
      <c r="O245" s="344"/>
      <c r="P245" s="363"/>
      <c r="Q245" s="344"/>
      <c r="R245" s="344"/>
      <c r="S245" s="364"/>
      <c r="T245" s="364"/>
      <c r="U245" s="364"/>
      <c r="V245" s="364"/>
      <c r="W245" s="364"/>
      <c r="X245" s="364"/>
      <c r="Y245" s="364"/>
      <c r="Z245" s="364"/>
      <c r="AA245" s="344"/>
      <c r="AB245" s="344"/>
      <c r="AC245" s="344"/>
      <c r="AD245" s="344"/>
      <c r="AE245" s="344"/>
      <c r="AF245" s="344"/>
      <c r="AG245" s="176"/>
    </row>
    <row r="246" spans="1:33" x14ac:dyDescent="0.3">
      <c r="A246" s="361">
        <v>223</v>
      </c>
      <c r="B246" s="361"/>
      <c r="C246" s="343"/>
      <c r="D246" s="344"/>
      <c r="E246" s="344"/>
      <c r="F246" s="344"/>
      <c r="G246" s="344"/>
      <c r="H246" s="344"/>
      <c r="I246" s="344"/>
      <c r="J246" s="344"/>
      <c r="K246" s="344"/>
      <c r="L246" s="344"/>
      <c r="M246" s="344"/>
      <c r="N246" s="344"/>
      <c r="O246" s="344"/>
      <c r="P246" s="363"/>
      <c r="Q246" s="344"/>
      <c r="R246" s="344"/>
      <c r="S246" s="364"/>
      <c r="T246" s="364"/>
      <c r="U246" s="364"/>
      <c r="V246" s="364"/>
      <c r="W246" s="364"/>
      <c r="X246" s="364"/>
      <c r="Y246" s="364"/>
      <c r="Z246" s="364"/>
      <c r="AA246" s="344"/>
      <c r="AB246" s="344"/>
      <c r="AC246" s="344"/>
      <c r="AD246" s="344"/>
      <c r="AE246" s="344"/>
      <c r="AF246" s="344"/>
      <c r="AG246" s="176"/>
    </row>
    <row r="247" spans="1:33" x14ac:dyDescent="0.3">
      <c r="A247" s="361" t="s">
        <v>192</v>
      </c>
      <c r="B247" s="361"/>
      <c r="C247" s="343"/>
      <c r="D247" s="343"/>
      <c r="E247" s="343"/>
      <c r="F247" s="344"/>
      <c r="G247" s="344"/>
      <c r="H247" s="344"/>
      <c r="I247" s="344"/>
      <c r="J247" s="344"/>
      <c r="K247" s="344"/>
      <c r="L247" s="344"/>
      <c r="M247" s="344"/>
      <c r="N247" s="344"/>
      <c r="O247" s="344"/>
      <c r="P247" s="363"/>
      <c r="Q247" s="344"/>
      <c r="R247" s="344"/>
      <c r="S247" s="364"/>
      <c r="T247" s="364"/>
      <c r="U247" s="364"/>
      <c r="V247" s="364"/>
      <c r="W247" s="364"/>
      <c r="X247" s="364"/>
      <c r="Y247" s="364"/>
      <c r="Z247" s="364"/>
      <c r="AA247" s="344"/>
      <c r="AB247" s="344"/>
      <c r="AC247" s="344"/>
      <c r="AD247" s="344"/>
      <c r="AE247" s="344"/>
      <c r="AF247" s="344"/>
      <c r="AG247" s="176"/>
    </row>
    <row r="248" spans="1:33" x14ac:dyDescent="0.3">
      <c r="A248" s="361" t="s">
        <v>193</v>
      </c>
      <c r="B248" s="361"/>
      <c r="C248" s="343"/>
      <c r="D248" s="343"/>
      <c r="E248" s="343"/>
      <c r="F248" s="344"/>
      <c r="G248" s="344"/>
      <c r="H248" s="344"/>
      <c r="I248" s="344"/>
      <c r="J248" s="344"/>
      <c r="K248" s="344"/>
      <c r="L248" s="344"/>
      <c r="M248" s="344"/>
      <c r="N248" s="344"/>
      <c r="O248" s="344"/>
      <c r="P248" s="363"/>
      <c r="Q248" s="344"/>
      <c r="R248" s="344"/>
      <c r="S248" s="364"/>
      <c r="T248" s="364"/>
      <c r="U248" s="364"/>
      <c r="V248" s="364"/>
      <c r="W248" s="364"/>
      <c r="X248" s="364"/>
      <c r="Y248" s="364"/>
      <c r="Z248" s="364"/>
      <c r="AA248" s="344"/>
      <c r="AB248" s="344"/>
      <c r="AC248" s="344"/>
      <c r="AD248" s="344"/>
      <c r="AE248" s="344"/>
      <c r="AF248" s="344"/>
      <c r="AG248" s="176"/>
    </row>
    <row r="249" spans="1:33" x14ac:dyDescent="0.3">
      <c r="A249" s="361">
        <v>224</v>
      </c>
      <c r="B249" s="361"/>
      <c r="C249" s="343"/>
      <c r="D249" s="344"/>
      <c r="E249" s="344"/>
      <c r="F249" s="344"/>
      <c r="G249" s="344"/>
      <c r="H249" s="344"/>
      <c r="I249" s="344"/>
      <c r="J249" s="344"/>
      <c r="K249" s="344"/>
      <c r="L249" s="344"/>
      <c r="M249" s="344"/>
      <c r="N249" s="344"/>
      <c r="O249" s="344"/>
      <c r="P249" s="363"/>
      <c r="Q249" s="344"/>
      <c r="R249" s="344"/>
      <c r="S249" s="364"/>
      <c r="T249" s="364"/>
      <c r="U249" s="364"/>
      <c r="V249" s="364"/>
      <c r="W249" s="364"/>
      <c r="X249" s="364"/>
      <c r="Y249" s="364"/>
      <c r="Z249" s="364"/>
      <c r="AA249" s="344"/>
      <c r="AB249" s="344"/>
      <c r="AC249" s="344"/>
      <c r="AD249" s="344"/>
      <c r="AE249" s="344"/>
      <c r="AF249" s="344"/>
      <c r="AG249" s="176"/>
    </row>
    <row r="250" spans="1:33" x14ac:dyDescent="0.3">
      <c r="A250" s="361">
        <v>225</v>
      </c>
      <c r="B250" s="361"/>
      <c r="C250" s="343"/>
      <c r="D250" s="344"/>
      <c r="E250" s="344"/>
      <c r="F250" s="344"/>
      <c r="G250" s="344"/>
      <c r="H250" s="344"/>
      <c r="I250" s="344"/>
      <c r="J250" s="344"/>
      <c r="K250" s="344"/>
      <c r="L250" s="344"/>
      <c r="M250" s="344"/>
      <c r="N250" s="344"/>
      <c r="O250" s="344"/>
      <c r="P250" s="363"/>
      <c r="Q250" s="344"/>
      <c r="R250" s="344"/>
      <c r="S250" s="364"/>
      <c r="T250" s="364"/>
      <c r="U250" s="364"/>
      <c r="V250" s="364"/>
      <c r="W250" s="345"/>
      <c r="X250" s="364"/>
      <c r="Y250" s="364"/>
      <c r="Z250" s="364"/>
      <c r="AA250" s="344"/>
      <c r="AB250" s="344"/>
      <c r="AC250" s="344"/>
      <c r="AD250" s="344"/>
      <c r="AE250" s="344"/>
      <c r="AF250" s="344"/>
      <c r="AG250" s="176"/>
    </row>
    <row r="251" spans="1:33" x14ac:dyDescent="0.3">
      <c r="A251" s="361">
        <v>226</v>
      </c>
      <c r="B251" s="361"/>
      <c r="C251" s="366" t="s">
        <v>254</v>
      </c>
      <c r="D251" s="344"/>
      <c r="E251" s="344"/>
      <c r="F251" s="358"/>
      <c r="G251" s="344"/>
      <c r="H251" s="344"/>
      <c r="I251" s="344"/>
      <c r="J251" s="344"/>
      <c r="K251" s="344"/>
      <c r="L251" s="344"/>
      <c r="M251" s="344"/>
      <c r="N251" s="344"/>
      <c r="O251" s="344"/>
      <c r="P251" s="363"/>
      <c r="Q251" s="344"/>
      <c r="R251" s="344"/>
      <c r="S251" s="364"/>
      <c r="T251" s="364"/>
      <c r="U251" s="364"/>
      <c r="V251" s="364"/>
      <c r="W251" s="364"/>
      <c r="X251" s="364"/>
      <c r="Y251" s="364"/>
      <c r="Z251" s="364"/>
      <c r="AA251" s="344"/>
      <c r="AB251" s="344"/>
      <c r="AC251" s="344"/>
      <c r="AD251" s="344"/>
      <c r="AE251" s="344"/>
      <c r="AF251" s="344"/>
      <c r="AG251" s="176"/>
    </row>
    <row r="252" spans="1:33" x14ac:dyDescent="0.3">
      <c r="A252" s="361">
        <v>227</v>
      </c>
      <c r="B252" s="361"/>
      <c r="C252" s="343"/>
      <c r="D252" s="344"/>
      <c r="E252" s="344"/>
      <c r="F252" s="358"/>
      <c r="G252" s="344"/>
      <c r="H252" s="344"/>
      <c r="I252" s="344"/>
      <c r="J252" s="344"/>
      <c r="K252" s="344"/>
      <c r="L252" s="344"/>
      <c r="M252" s="344"/>
      <c r="N252" s="344"/>
      <c r="O252" s="344"/>
      <c r="P252" s="363"/>
      <c r="Q252" s="344"/>
      <c r="R252" s="344"/>
      <c r="S252" s="364"/>
      <c r="T252" s="364"/>
      <c r="U252" s="364"/>
      <c r="V252" s="364"/>
      <c r="W252" s="364"/>
      <c r="X252" s="364"/>
      <c r="Y252" s="364"/>
      <c r="Z252" s="364"/>
      <c r="AA252" s="344"/>
      <c r="AB252" s="344"/>
      <c r="AC252" s="344"/>
      <c r="AD252" s="344"/>
      <c r="AE252" s="344"/>
      <c r="AF252" s="344"/>
      <c r="AG252" s="176"/>
    </row>
    <row r="253" spans="1:33" x14ac:dyDescent="0.3">
      <c r="A253" s="361">
        <v>228</v>
      </c>
      <c r="B253" s="361"/>
      <c r="C253" s="343"/>
      <c r="D253" s="344"/>
      <c r="E253" s="344"/>
      <c r="F253" s="358"/>
      <c r="G253" s="344"/>
      <c r="H253" s="344"/>
      <c r="I253" s="344"/>
      <c r="J253" s="344"/>
      <c r="K253" s="344"/>
      <c r="L253" s="344"/>
      <c r="M253" s="344"/>
      <c r="N253" s="344"/>
      <c r="O253" s="344"/>
      <c r="P253" s="363"/>
      <c r="Q253" s="344"/>
      <c r="R253" s="344"/>
      <c r="S253" s="364"/>
      <c r="T253" s="364"/>
      <c r="U253" s="364"/>
      <c r="V253" s="364"/>
      <c r="W253" s="364"/>
      <c r="X253" s="364"/>
      <c r="Y253" s="364"/>
      <c r="Z253" s="364"/>
      <c r="AA253" s="344"/>
      <c r="AB253" s="344"/>
      <c r="AC253" s="344"/>
      <c r="AD253" s="344"/>
      <c r="AE253" s="344"/>
      <c r="AF253" s="344"/>
      <c r="AG253" s="176"/>
    </row>
    <row r="254" spans="1:33" x14ac:dyDescent="0.3">
      <c r="A254" s="361">
        <v>229</v>
      </c>
      <c r="B254" s="361"/>
      <c r="C254" s="343"/>
      <c r="D254" s="344"/>
      <c r="E254" s="344"/>
      <c r="F254" s="358"/>
      <c r="G254" s="344"/>
      <c r="H254" s="344"/>
      <c r="I254" s="344"/>
      <c r="J254" s="344"/>
      <c r="K254" s="344"/>
      <c r="L254" s="344"/>
      <c r="M254" s="344"/>
      <c r="N254" s="344"/>
      <c r="O254" s="344"/>
      <c r="P254" s="363"/>
      <c r="Q254" s="344"/>
      <c r="R254" s="344"/>
      <c r="S254" s="364"/>
      <c r="T254" s="364"/>
      <c r="U254" s="364"/>
      <c r="V254" s="364"/>
      <c r="W254" s="364"/>
      <c r="X254" s="364"/>
      <c r="Y254" s="364"/>
      <c r="Z254" s="364"/>
      <c r="AA254" s="344"/>
      <c r="AB254" s="344"/>
      <c r="AC254" s="344"/>
      <c r="AD254" s="344"/>
      <c r="AE254" s="344"/>
      <c r="AF254" s="344"/>
      <c r="AG254" s="176"/>
    </row>
    <row r="255" spans="1:33" x14ac:dyDescent="0.3">
      <c r="A255" s="361">
        <v>230</v>
      </c>
      <c r="B255" s="361"/>
      <c r="C255" s="343"/>
      <c r="D255" s="344"/>
      <c r="E255" s="344"/>
      <c r="F255" s="358"/>
      <c r="G255" s="344"/>
      <c r="H255" s="344"/>
      <c r="I255" s="344"/>
      <c r="J255" s="344"/>
      <c r="K255" s="344"/>
      <c r="L255" s="344"/>
      <c r="M255" s="344"/>
      <c r="N255" s="344"/>
      <c r="O255" s="344"/>
      <c r="P255" s="363"/>
      <c r="Q255" s="344"/>
      <c r="R255" s="344"/>
      <c r="S255" s="364"/>
      <c r="T255" s="364"/>
      <c r="U255" s="364"/>
      <c r="V255" s="364"/>
      <c r="W255" s="364"/>
      <c r="X255" s="364"/>
      <c r="Y255" s="364"/>
      <c r="Z255" s="364"/>
      <c r="AA255" s="344"/>
      <c r="AB255" s="344"/>
      <c r="AC255" s="344"/>
      <c r="AD255" s="344"/>
      <c r="AE255" s="344"/>
      <c r="AF255" s="344"/>
      <c r="AG255" s="176"/>
    </row>
    <row r="256" spans="1:33" x14ac:dyDescent="0.3">
      <c r="A256" s="361">
        <v>231</v>
      </c>
      <c r="B256" s="361"/>
      <c r="C256" s="343"/>
      <c r="D256" s="344"/>
      <c r="E256" s="344"/>
      <c r="F256" s="358"/>
      <c r="G256" s="344"/>
      <c r="H256" s="344"/>
      <c r="I256" s="344"/>
      <c r="J256" s="344"/>
      <c r="K256" s="344"/>
      <c r="L256" s="344"/>
      <c r="M256" s="344"/>
      <c r="N256" s="344"/>
      <c r="O256" s="344"/>
      <c r="P256" s="363"/>
      <c r="Q256" s="344"/>
      <c r="R256" s="344"/>
      <c r="S256" s="364"/>
      <c r="T256" s="364"/>
      <c r="U256" s="364"/>
      <c r="V256" s="364"/>
      <c r="W256" s="364"/>
      <c r="X256" s="364"/>
      <c r="Y256" s="364"/>
      <c r="Z256" s="364"/>
      <c r="AA256" s="344"/>
      <c r="AB256" s="344"/>
      <c r="AC256" s="344"/>
      <c r="AD256" s="344"/>
      <c r="AE256" s="344"/>
      <c r="AF256" s="344"/>
      <c r="AG256" s="176"/>
    </row>
    <row r="257" spans="1:33" x14ac:dyDescent="0.3">
      <c r="A257" s="361">
        <v>232</v>
      </c>
      <c r="B257" s="361"/>
      <c r="C257" s="343"/>
      <c r="D257" s="344"/>
      <c r="E257" s="344"/>
      <c r="F257" s="358"/>
      <c r="G257" s="344"/>
      <c r="H257" s="344"/>
      <c r="I257" s="344"/>
      <c r="J257" s="344"/>
      <c r="K257" s="344"/>
      <c r="L257" s="344"/>
      <c r="M257" s="344"/>
      <c r="N257" s="344"/>
      <c r="O257" s="344"/>
      <c r="P257" s="363"/>
      <c r="Q257" s="344"/>
      <c r="R257" s="344"/>
      <c r="S257" s="364"/>
      <c r="T257" s="364"/>
      <c r="U257" s="364"/>
      <c r="V257" s="364"/>
      <c r="W257" s="364"/>
      <c r="X257" s="364"/>
      <c r="Y257" s="364"/>
      <c r="Z257" s="364"/>
      <c r="AA257" s="344"/>
      <c r="AB257" s="344"/>
      <c r="AC257" s="344"/>
      <c r="AD257" s="344"/>
      <c r="AE257" s="344"/>
      <c r="AF257" s="344"/>
      <c r="AG257" s="176"/>
    </row>
    <row r="258" spans="1:33" x14ac:dyDescent="0.3">
      <c r="A258" s="361">
        <v>233</v>
      </c>
      <c r="B258" s="361"/>
      <c r="C258" s="343" t="s">
        <v>181</v>
      </c>
      <c r="D258" s="344"/>
      <c r="E258" s="344"/>
      <c r="F258" s="358"/>
      <c r="G258" s="344"/>
      <c r="H258" s="344"/>
      <c r="I258" s="344"/>
      <c r="J258" s="344"/>
      <c r="K258" s="344"/>
      <c r="L258" s="344"/>
      <c r="M258" s="344"/>
      <c r="N258" s="344"/>
      <c r="O258" s="344"/>
      <c r="P258" s="363"/>
      <c r="Q258" s="344"/>
      <c r="R258" s="344"/>
      <c r="S258" s="364"/>
      <c r="T258" s="364"/>
      <c r="U258" s="364"/>
      <c r="V258" s="364"/>
      <c r="W258" s="364"/>
      <c r="X258" s="364"/>
      <c r="Y258" s="364"/>
      <c r="Z258" s="364"/>
      <c r="AA258" s="344"/>
      <c r="AB258" s="344"/>
      <c r="AC258" s="344"/>
      <c r="AD258" s="344"/>
      <c r="AE258" s="344"/>
      <c r="AF258" s="344"/>
      <c r="AG258" s="176"/>
    </row>
    <row r="259" spans="1:33" x14ac:dyDescent="0.3">
      <c r="A259" s="361">
        <v>234</v>
      </c>
      <c r="B259" s="361"/>
      <c r="C259" s="343"/>
      <c r="D259" s="344"/>
      <c r="E259" s="344"/>
      <c r="F259" s="358"/>
      <c r="G259" s="344"/>
      <c r="H259" s="344"/>
      <c r="I259" s="344"/>
      <c r="J259" s="344"/>
      <c r="K259" s="344"/>
      <c r="L259" s="344"/>
      <c r="M259" s="344"/>
      <c r="N259" s="344"/>
      <c r="O259" s="344"/>
      <c r="P259" s="363"/>
      <c r="Q259" s="344"/>
      <c r="R259" s="344"/>
      <c r="S259" s="364"/>
      <c r="T259" s="364"/>
      <c r="U259" s="364"/>
      <c r="V259" s="364"/>
      <c r="W259" s="364"/>
      <c r="X259" s="364"/>
      <c r="Y259" s="364"/>
      <c r="Z259" s="364"/>
      <c r="AA259" s="344"/>
      <c r="AB259" s="344"/>
      <c r="AC259" s="344"/>
      <c r="AD259" s="344"/>
      <c r="AE259" s="344"/>
      <c r="AF259" s="344"/>
      <c r="AG259" s="176"/>
    </row>
    <row r="260" spans="1:33" x14ac:dyDescent="0.3">
      <c r="A260" s="361">
        <v>235</v>
      </c>
      <c r="B260" s="361"/>
      <c r="C260" s="343"/>
      <c r="D260" s="344"/>
      <c r="E260" s="344"/>
      <c r="F260" s="344"/>
      <c r="G260" s="344"/>
      <c r="H260" s="344"/>
      <c r="I260" s="362"/>
      <c r="J260" s="362"/>
      <c r="K260" s="344"/>
      <c r="L260" s="344"/>
      <c r="M260" s="344"/>
      <c r="N260" s="344"/>
      <c r="O260" s="344"/>
      <c r="P260" s="363"/>
      <c r="Q260" s="344"/>
      <c r="R260" s="344"/>
      <c r="S260" s="364"/>
      <c r="T260" s="364"/>
      <c r="U260" s="364"/>
      <c r="V260" s="364"/>
      <c r="W260" s="344"/>
      <c r="X260" s="364"/>
      <c r="Y260" s="364"/>
      <c r="Z260" s="364"/>
      <c r="AA260" s="344"/>
      <c r="AB260" s="344"/>
      <c r="AC260" s="344"/>
      <c r="AD260" s="344"/>
      <c r="AE260" s="344"/>
      <c r="AF260" s="344"/>
      <c r="AG260" s="176"/>
    </row>
    <row r="261" spans="1:33" x14ac:dyDescent="0.3">
      <c r="A261" s="361">
        <v>236</v>
      </c>
      <c r="B261" s="361"/>
      <c r="C261" s="343" t="s">
        <v>181</v>
      </c>
      <c r="D261" s="344"/>
      <c r="E261" s="344"/>
      <c r="F261" s="344"/>
      <c r="G261" s="344"/>
      <c r="H261" s="344"/>
      <c r="I261" s="344"/>
      <c r="J261" s="344"/>
      <c r="K261" s="344"/>
      <c r="L261" s="344"/>
      <c r="M261" s="344"/>
      <c r="N261" s="344"/>
      <c r="O261" s="344"/>
      <c r="P261" s="363"/>
      <c r="Q261" s="344"/>
      <c r="R261" s="344"/>
      <c r="S261" s="364"/>
      <c r="T261" s="364"/>
      <c r="U261" s="364"/>
      <c r="V261" s="364"/>
      <c r="W261" s="364"/>
      <c r="X261" s="364"/>
      <c r="Y261" s="364"/>
      <c r="Z261" s="364"/>
      <c r="AA261" s="344"/>
      <c r="AB261" s="344"/>
      <c r="AC261" s="344"/>
      <c r="AD261" s="344"/>
      <c r="AE261" s="344"/>
      <c r="AF261" s="344"/>
      <c r="AG261" s="176"/>
    </row>
    <row r="262" spans="1:33" x14ac:dyDescent="0.3">
      <c r="A262" s="361" t="s">
        <v>196</v>
      </c>
      <c r="B262" s="361"/>
      <c r="C262" s="343" t="s">
        <v>181</v>
      </c>
      <c r="D262" s="344"/>
      <c r="E262" s="344"/>
      <c r="F262" s="344"/>
      <c r="G262" s="344"/>
      <c r="H262" s="344"/>
      <c r="I262" s="344"/>
      <c r="J262" s="344"/>
      <c r="K262" s="344"/>
      <c r="L262" s="344"/>
      <c r="M262" s="344"/>
      <c r="N262" s="344"/>
      <c r="O262" s="344"/>
      <c r="P262" s="363"/>
      <c r="Q262" s="344"/>
      <c r="R262" s="344"/>
      <c r="S262" s="364"/>
      <c r="T262" s="364"/>
      <c r="U262" s="364"/>
      <c r="V262" s="364"/>
      <c r="W262" s="364"/>
      <c r="X262" s="364"/>
      <c r="Y262" s="364"/>
      <c r="Z262" s="364"/>
      <c r="AA262" s="344"/>
      <c r="AB262" s="344"/>
      <c r="AC262" s="344"/>
      <c r="AD262" s="344"/>
      <c r="AE262" s="344"/>
      <c r="AF262" s="344"/>
      <c r="AG262" s="176"/>
    </row>
    <row r="263" spans="1:33" x14ac:dyDescent="0.3">
      <c r="A263" s="361">
        <v>237</v>
      </c>
      <c r="B263" s="361"/>
      <c r="C263" s="343" t="s">
        <v>181</v>
      </c>
      <c r="D263" s="344"/>
      <c r="E263" s="344"/>
      <c r="F263" s="344"/>
      <c r="G263" s="344"/>
      <c r="H263" s="344"/>
      <c r="I263" s="344"/>
      <c r="J263" s="344"/>
      <c r="K263" s="344"/>
      <c r="L263" s="344"/>
      <c r="M263" s="344"/>
      <c r="N263" s="344"/>
      <c r="O263" s="344"/>
      <c r="P263" s="363"/>
      <c r="Q263" s="344"/>
      <c r="R263" s="344"/>
      <c r="S263" s="364"/>
      <c r="T263" s="364"/>
      <c r="U263" s="364"/>
      <c r="V263" s="364"/>
      <c r="W263" s="364"/>
      <c r="X263" s="364"/>
      <c r="Y263" s="364"/>
      <c r="Z263" s="364"/>
      <c r="AA263" s="344"/>
      <c r="AB263" s="344"/>
      <c r="AC263" s="344"/>
      <c r="AD263" s="344"/>
      <c r="AE263" s="344"/>
      <c r="AF263" s="344"/>
      <c r="AG263" s="176"/>
    </row>
    <row r="264" spans="1:33" x14ac:dyDescent="0.3">
      <c r="A264" s="361">
        <v>238</v>
      </c>
      <c r="B264" s="361"/>
      <c r="C264" s="343" t="s">
        <v>181</v>
      </c>
      <c r="D264" s="344"/>
      <c r="E264" s="344"/>
      <c r="F264" s="344"/>
      <c r="G264" s="344"/>
      <c r="H264" s="344"/>
      <c r="I264" s="344"/>
      <c r="J264" s="344"/>
      <c r="K264" s="344"/>
      <c r="L264" s="344"/>
      <c r="M264" s="344"/>
      <c r="N264" s="344"/>
      <c r="O264" s="344"/>
      <c r="P264" s="363"/>
      <c r="Q264" s="344"/>
      <c r="R264" s="344"/>
      <c r="S264" s="364"/>
      <c r="T264" s="364"/>
      <c r="U264" s="364"/>
      <c r="V264" s="364"/>
      <c r="W264" s="364"/>
      <c r="X264" s="364"/>
      <c r="Y264" s="364"/>
      <c r="Z264" s="364"/>
      <c r="AA264" s="344"/>
      <c r="AB264" s="344"/>
      <c r="AC264" s="344"/>
      <c r="AD264" s="344"/>
      <c r="AE264" s="344"/>
      <c r="AF264" s="344"/>
      <c r="AG264" s="176"/>
    </row>
    <row r="265" spans="1:33" x14ac:dyDescent="0.3">
      <c r="A265" s="361">
        <v>239</v>
      </c>
      <c r="B265" s="361"/>
      <c r="C265" s="343" t="s">
        <v>181</v>
      </c>
      <c r="D265" s="344"/>
      <c r="E265" s="344"/>
      <c r="F265" s="344"/>
      <c r="G265" s="344"/>
      <c r="H265" s="344"/>
      <c r="I265" s="344"/>
      <c r="J265" s="344"/>
      <c r="K265" s="344"/>
      <c r="L265" s="344"/>
      <c r="M265" s="344"/>
      <c r="N265" s="344"/>
      <c r="O265" s="344"/>
      <c r="P265" s="363"/>
      <c r="Q265" s="344"/>
      <c r="R265" s="344"/>
      <c r="S265" s="364"/>
      <c r="T265" s="364"/>
      <c r="U265" s="364"/>
      <c r="V265" s="364"/>
      <c r="W265" s="364"/>
      <c r="X265" s="364"/>
      <c r="Y265" s="364"/>
      <c r="Z265" s="364"/>
      <c r="AA265" s="344"/>
      <c r="AB265" s="344"/>
      <c r="AC265" s="344"/>
      <c r="AD265" s="344"/>
      <c r="AE265" s="344"/>
      <c r="AF265" s="344"/>
      <c r="AG265" s="176"/>
    </row>
    <row r="266" spans="1:33" x14ac:dyDescent="0.3">
      <c r="A266" s="361">
        <v>240</v>
      </c>
      <c r="B266" s="361"/>
      <c r="C266" s="343" t="s">
        <v>181</v>
      </c>
      <c r="D266" s="344"/>
      <c r="E266" s="344"/>
      <c r="F266" s="344"/>
      <c r="G266" s="344"/>
      <c r="H266" s="344"/>
      <c r="I266" s="344"/>
      <c r="J266" s="344"/>
      <c r="K266" s="344"/>
      <c r="L266" s="344"/>
      <c r="M266" s="344"/>
      <c r="N266" s="344"/>
      <c r="O266" s="344"/>
      <c r="P266" s="363"/>
      <c r="Q266" s="344"/>
      <c r="R266" s="344"/>
      <c r="S266" s="364"/>
      <c r="T266" s="364"/>
      <c r="U266" s="364"/>
      <c r="V266" s="364"/>
      <c r="W266" s="364"/>
      <c r="X266" s="364"/>
      <c r="Y266" s="364"/>
      <c r="Z266" s="364"/>
      <c r="AA266" s="344"/>
      <c r="AB266" s="344"/>
      <c r="AC266" s="344"/>
      <c r="AD266" s="344"/>
      <c r="AE266" s="344"/>
      <c r="AF266" s="344"/>
      <c r="AG266" s="176"/>
    </row>
    <row r="267" spans="1:33" x14ac:dyDescent="0.3">
      <c r="A267" s="361">
        <v>241</v>
      </c>
      <c r="B267" s="361"/>
      <c r="C267" s="343"/>
      <c r="D267" s="344"/>
      <c r="E267" s="344"/>
      <c r="F267" s="344"/>
      <c r="G267" s="344"/>
      <c r="H267" s="344"/>
      <c r="I267" s="344"/>
      <c r="J267" s="344"/>
      <c r="K267" s="344"/>
      <c r="L267" s="344"/>
      <c r="M267" s="344"/>
      <c r="N267" s="344"/>
      <c r="O267" s="344"/>
      <c r="P267" s="363"/>
      <c r="Q267" s="344"/>
      <c r="R267" s="344"/>
      <c r="S267" s="364"/>
      <c r="T267" s="364"/>
      <c r="U267" s="364"/>
      <c r="V267" s="364"/>
      <c r="W267" s="364"/>
      <c r="X267" s="364"/>
      <c r="Y267" s="364"/>
      <c r="Z267" s="364"/>
      <c r="AA267" s="344"/>
      <c r="AB267" s="344"/>
      <c r="AC267" s="344"/>
      <c r="AD267" s="344"/>
      <c r="AE267" s="344"/>
      <c r="AF267" s="344"/>
      <c r="AG267" s="176"/>
    </row>
    <row r="268" spans="1:33" x14ac:dyDescent="0.3">
      <c r="A268" s="361">
        <v>242</v>
      </c>
      <c r="B268" s="361"/>
      <c r="C268" s="343"/>
      <c r="D268" s="344"/>
      <c r="E268" s="344"/>
      <c r="F268" s="358"/>
      <c r="G268" s="344"/>
      <c r="H268" s="344"/>
      <c r="I268" s="344"/>
      <c r="J268" s="344"/>
      <c r="K268" s="344"/>
      <c r="L268" s="344"/>
      <c r="M268" s="344"/>
      <c r="N268" s="344"/>
      <c r="O268" s="344"/>
      <c r="P268" s="363"/>
      <c r="Q268" s="344"/>
      <c r="R268" s="344"/>
      <c r="S268" s="364"/>
      <c r="T268" s="364"/>
      <c r="U268" s="364"/>
      <c r="V268" s="364"/>
      <c r="W268" s="364"/>
      <c r="X268" s="364"/>
      <c r="Y268" s="364"/>
      <c r="Z268" s="364"/>
      <c r="AA268" s="344"/>
      <c r="AB268" s="344"/>
      <c r="AC268" s="344"/>
      <c r="AD268" s="344"/>
      <c r="AE268" s="344"/>
      <c r="AF268" s="344"/>
      <c r="AG268" s="176"/>
    </row>
    <row r="269" spans="1:33" x14ac:dyDescent="0.3">
      <c r="A269" s="361">
        <v>243</v>
      </c>
      <c r="B269" s="361"/>
      <c r="C269" s="343"/>
      <c r="D269" s="344"/>
      <c r="E269" s="344"/>
      <c r="F269" s="358"/>
      <c r="G269" s="344"/>
      <c r="H269" s="344"/>
      <c r="I269" s="344"/>
      <c r="J269" s="344"/>
      <c r="K269" s="344"/>
      <c r="L269" s="344"/>
      <c r="M269" s="344"/>
      <c r="N269" s="344"/>
      <c r="O269" s="344"/>
      <c r="P269" s="363"/>
      <c r="Q269" s="344"/>
      <c r="R269" s="344"/>
      <c r="S269" s="364"/>
      <c r="T269" s="364"/>
      <c r="U269" s="364"/>
      <c r="V269" s="364"/>
      <c r="W269" s="364"/>
      <c r="X269" s="364"/>
      <c r="Y269" s="364"/>
      <c r="Z269" s="364"/>
      <c r="AA269" s="344"/>
      <c r="AB269" s="344"/>
      <c r="AC269" s="344"/>
      <c r="AD269" s="344"/>
      <c r="AE269" s="344"/>
      <c r="AF269" s="344"/>
      <c r="AG269" s="176"/>
    </row>
    <row r="270" spans="1:33" x14ac:dyDescent="0.3">
      <c r="A270" s="361">
        <v>244</v>
      </c>
      <c r="B270" s="361"/>
      <c r="C270" s="343"/>
      <c r="D270" s="344"/>
      <c r="E270" s="344"/>
      <c r="F270" s="358"/>
      <c r="G270" s="344"/>
      <c r="H270" s="344"/>
      <c r="I270" s="344"/>
      <c r="J270" s="344"/>
      <c r="K270" s="344"/>
      <c r="L270" s="344"/>
      <c r="M270" s="344"/>
      <c r="N270" s="344"/>
      <c r="O270" s="344"/>
      <c r="P270" s="363"/>
      <c r="Q270" s="344"/>
      <c r="R270" s="344"/>
      <c r="S270" s="364"/>
      <c r="T270" s="364"/>
      <c r="U270" s="364"/>
      <c r="V270" s="364"/>
      <c r="W270" s="364"/>
      <c r="X270" s="364"/>
      <c r="Y270" s="364"/>
      <c r="Z270" s="364"/>
      <c r="AA270" s="344"/>
      <c r="AB270" s="344"/>
      <c r="AC270" s="344"/>
      <c r="AD270" s="344"/>
      <c r="AE270" s="344"/>
      <c r="AF270" s="344"/>
      <c r="AG270" s="176"/>
    </row>
    <row r="271" spans="1:33" x14ac:dyDescent="0.3">
      <c r="A271" s="361">
        <v>245</v>
      </c>
      <c r="B271" s="361"/>
      <c r="C271" s="343"/>
      <c r="D271" s="344"/>
      <c r="E271" s="344"/>
      <c r="F271" s="344"/>
      <c r="G271" s="344"/>
      <c r="H271" s="344"/>
      <c r="I271" s="344"/>
      <c r="J271" s="344"/>
      <c r="K271" s="344"/>
      <c r="L271" s="344"/>
      <c r="M271" s="344"/>
      <c r="N271" s="344"/>
      <c r="O271" s="344"/>
      <c r="P271" s="363"/>
      <c r="Q271" s="344"/>
      <c r="R271" s="344"/>
      <c r="S271" s="364"/>
      <c r="T271" s="364"/>
      <c r="U271" s="364"/>
      <c r="V271" s="364"/>
      <c r="W271" s="364"/>
      <c r="X271" s="364"/>
      <c r="Y271" s="364"/>
      <c r="Z271" s="364"/>
      <c r="AA271" s="344"/>
      <c r="AB271" s="344"/>
      <c r="AC271" s="344"/>
      <c r="AD271" s="344"/>
      <c r="AE271" s="344"/>
      <c r="AF271" s="344"/>
      <c r="AG271" s="176"/>
    </row>
    <row r="272" spans="1:33" x14ac:dyDescent="0.3">
      <c r="A272" s="361">
        <v>246</v>
      </c>
      <c r="B272" s="361"/>
      <c r="C272" s="343"/>
      <c r="D272" s="344"/>
      <c r="E272" s="344"/>
      <c r="F272" s="358"/>
      <c r="G272" s="344"/>
      <c r="H272" s="344"/>
      <c r="I272" s="344"/>
      <c r="J272" s="344"/>
      <c r="K272" s="344"/>
      <c r="L272" s="344"/>
      <c r="M272" s="344"/>
      <c r="N272" s="344"/>
      <c r="O272" s="344"/>
      <c r="P272" s="363"/>
      <c r="Q272" s="344"/>
      <c r="R272" s="344"/>
      <c r="S272" s="364"/>
      <c r="T272" s="364"/>
      <c r="U272" s="364"/>
      <c r="V272" s="364"/>
      <c r="W272" s="364"/>
      <c r="X272" s="364"/>
      <c r="Y272" s="364"/>
      <c r="Z272" s="364"/>
      <c r="AA272" s="344"/>
      <c r="AB272" s="344"/>
      <c r="AC272" s="344"/>
      <c r="AD272" s="344"/>
      <c r="AE272" s="344"/>
      <c r="AF272" s="344"/>
      <c r="AG272" s="176"/>
    </row>
    <row r="273" spans="1:33" x14ac:dyDescent="0.3">
      <c r="A273" s="361">
        <v>247</v>
      </c>
      <c r="B273" s="361"/>
      <c r="C273" s="343"/>
      <c r="D273" s="344"/>
      <c r="E273" s="344"/>
      <c r="F273" s="358"/>
      <c r="G273" s="344"/>
      <c r="H273" s="344"/>
      <c r="I273" s="344"/>
      <c r="J273" s="344"/>
      <c r="K273" s="344"/>
      <c r="L273" s="344"/>
      <c r="M273" s="344"/>
      <c r="N273" s="344"/>
      <c r="O273" s="344"/>
      <c r="P273" s="363"/>
      <c r="Q273" s="344"/>
      <c r="R273" s="344"/>
      <c r="S273" s="364"/>
      <c r="T273" s="364"/>
      <c r="U273" s="364"/>
      <c r="V273" s="364"/>
      <c r="W273" s="364"/>
      <c r="X273" s="364"/>
      <c r="Y273" s="364"/>
      <c r="Z273" s="364"/>
      <c r="AA273" s="344"/>
      <c r="AB273" s="344"/>
      <c r="AC273" s="344"/>
      <c r="AD273" s="344"/>
      <c r="AE273" s="344"/>
      <c r="AF273" s="344"/>
      <c r="AG273" s="176"/>
    </row>
    <row r="274" spans="1:33" x14ac:dyDescent="0.3">
      <c r="A274" s="361">
        <v>248</v>
      </c>
      <c r="B274" s="361"/>
      <c r="C274" s="343"/>
      <c r="D274" s="344"/>
      <c r="E274" s="344"/>
      <c r="F274" s="358"/>
      <c r="G274" s="344"/>
      <c r="H274" s="344"/>
      <c r="I274" s="344"/>
      <c r="J274" s="344"/>
      <c r="K274" s="344"/>
      <c r="L274" s="344"/>
      <c r="M274" s="344"/>
      <c r="N274" s="344"/>
      <c r="O274" s="344"/>
      <c r="P274" s="363"/>
      <c r="Q274" s="344"/>
      <c r="R274" s="344"/>
      <c r="S274" s="364"/>
      <c r="T274" s="364"/>
      <c r="U274" s="364"/>
      <c r="V274" s="364"/>
      <c r="W274" s="364"/>
      <c r="X274" s="364"/>
      <c r="Y274" s="364"/>
      <c r="Z274" s="364"/>
      <c r="AA274" s="344"/>
      <c r="AB274" s="344"/>
      <c r="AC274" s="344"/>
      <c r="AD274" s="344"/>
      <c r="AE274" s="344"/>
      <c r="AF274" s="344"/>
      <c r="AG274" s="176"/>
    </row>
    <row r="275" spans="1:33" x14ac:dyDescent="0.3">
      <c r="A275" s="361">
        <v>249</v>
      </c>
      <c r="B275" s="361"/>
      <c r="C275" s="343"/>
      <c r="D275" s="344"/>
      <c r="E275" s="344"/>
      <c r="F275" s="358"/>
      <c r="G275" s="344"/>
      <c r="H275" s="344"/>
      <c r="I275" s="344"/>
      <c r="J275" s="344"/>
      <c r="K275" s="344"/>
      <c r="L275" s="344"/>
      <c r="M275" s="344"/>
      <c r="N275" s="344"/>
      <c r="O275" s="344"/>
      <c r="P275" s="363"/>
      <c r="Q275" s="344"/>
      <c r="R275" s="344"/>
      <c r="S275" s="364"/>
      <c r="T275" s="364"/>
      <c r="U275" s="364"/>
      <c r="V275" s="364"/>
      <c r="W275" s="364"/>
      <c r="X275" s="364"/>
      <c r="Y275" s="364"/>
      <c r="Z275" s="364"/>
      <c r="AA275" s="344"/>
      <c r="AB275" s="344"/>
      <c r="AC275" s="344"/>
      <c r="AD275" s="344"/>
      <c r="AE275" s="344"/>
      <c r="AF275" s="344"/>
      <c r="AG275" s="176"/>
    </row>
    <row r="276" spans="1:33" x14ac:dyDescent="0.3">
      <c r="A276" s="361">
        <v>250</v>
      </c>
      <c r="B276" s="361"/>
      <c r="C276" s="343" t="s">
        <v>179</v>
      </c>
      <c r="D276" s="344"/>
      <c r="E276" s="344"/>
      <c r="F276" s="358"/>
      <c r="G276" s="344"/>
      <c r="H276" s="344"/>
      <c r="I276" s="344"/>
      <c r="J276" s="344"/>
      <c r="K276" s="344"/>
      <c r="L276" s="344"/>
      <c r="M276" s="344"/>
      <c r="N276" s="344"/>
      <c r="O276" s="344"/>
      <c r="P276" s="363"/>
      <c r="Q276" s="344"/>
      <c r="R276" s="344"/>
      <c r="S276" s="364"/>
      <c r="T276" s="364"/>
      <c r="U276" s="364"/>
      <c r="V276" s="364"/>
      <c r="W276" s="364"/>
      <c r="X276" s="364"/>
      <c r="Y276" s="364"/>
      <c r="Z276" s="364"/>
      <c r="AA276" s="344"/>
      <c r="AB276" s="344"/>
      <c r="AC276" s="344"/>
      <c r="AD276" s="344"/>
      <c r="AE276" s="344"/>
      <c r="AF276" s="344"/>
      <c r="AG276" s="176"/>
    </row>
    <row r="277" spans="1:33" x14ac:dyDescent="0.3">
      <c r="A277" s="361">
        <v>251</v>
      </c>
      <c r="B277" s="361"/>
      <c r="C277" s="343"/>
      <c r="D277" s="344"/>
      <c r="E277" s="344"/>
      <c r="F277" s="358"/>
      <c r="G277" s="344"/>
      <c r="H277" s="344"/>
      <c r="I277" s="344"/>
      <c r="J277" s="344"/>
      <c r="K277" s="344"/>
      <c r="L277" s="344"/>
      <c r="M277" s="344"/>
      <c r="N277" s="344"/>
      <c r="O277" s="344"/>
      <c r="P277" s="363"/>
      <c r="Q277" s="344"/>
      <c r="R277" s="344"/>
      <c r="S277" s="364"/>
      <c r="T277" s="364"/>
      <c r="U277" s="364"/>
      <c r="V277" s="364"/>
      <c r="W277" s="364"/>
      <c r="X277" s="364"/>
      <c r="Y277" s="364"/>
      <c r="Z277" s="364"/>
      <c r="AA277" s="344"/>
      <c r="AB277" s="344"/>
      <c r="AC277" s="344"/>
      <c r="AD277" s="344"/>
      <c r="AE277" s="344"/>
      <c r="AF277" s="344"/>
      <c r="AG277" s="176"/>
    </row>
    <row r="278" spans="1:33" x14ac:dyDescent="0.3">
      <c r="A278" s="361">
        <v>252</v>
      </c>
      <c r="B278" s="361"/>
      <c r="C278" s="343"/>
      <c r="D278" s="344"/>
      <c r="E278" s="344"/>
      <c r="F278" s="358"/>
      <c r="G278" s="344"/>
      <c r="H278" s="344"/>
      <c r="I278" s="344"/>
      <c r="J278" s="344"/>
      <c r="K278" s="344"/>
      <c r="L278" s="344"/>
      <c r="M278" s="344"/>
      <c r="N278" s="344"/>
      <c r="O278" s="344"/>
      <c r="P278" s="363"/>
      <c r="Q278" s="344"/>
      <c r="R278" s="344"/>
      <c r="S278" s="364"/>
      <c r="T278" s="364"/>
      <c r="U278" s="364"/>
      <c r="V278" s="364"/>
      <c r="W278" s="364"/>
      <c r="X278" s="364"/>
      <c r="Y278" s="364"/>
      <c r="Z278" s="364"/>
      <c r="AA278" s="344"/>
      <c r="AB278" s="344"/>
      <c r="AC278" s="344"/>
      <c r="AD278" s="344"/>
      <c r="AE278" s="344"/>
      <c r="AF278" s="344"/>
      <c r="AG278" s="176"/>
    </row>
    <row r="279" spans="1:33" x14ac:dyDescent="0.3">
      <c r="A279" s="361">
        <v>253</v>
      </c>
      <c r="B279" s="361"/>
      <c r="C279" s="343"/>
      <c r="D279" s="344"/>
      <c r="E279" s="343"/>
      <c r="F279" s="344"/>
      <c r="G279" s="344"/>
      <c r="H279" s="344"/>
      <c r="I279" s="362"/>
      <c r="J279" s="362"/>
      <c r="K279" s="344"/>
      <c r="L279" s="344"/>
      <c r="M279" s="344"/>
      <c r="N279" s="344"/>
      <c r="O279" s="344"/>
      <c r="P279" s="363"/>
      <c r="Q279" s="344"/>
      <c r="R279" s="344"/>
      <c r="S279" s="364"/>
      <c r="T279" s="364"/>
      <c r="U279" s="364"/>
      <c r="V279" s="364"/>
      <c r="W279" s="364"/>
      <c r="X279" s="364"/>
      <c r="Y279" s="364"/>
      <c r="Z279" s="364"/>
      <c r="AA279" s="344"/>
      <c r="AB279" s="344"/>
      <c r="AC279" s="344"/>
      <c r="AD279" s="344"/>
      <c r="AE279" s="344"/>
      <c r="AF279" s="344"/>
      <c r="AG279" s="176"/>
    </row>
    <row r="280" spans="1:33" x14ac:dyDescent="0.3">
      <c r="A280" s="361"/>
      <c r="B280" s="361"/>
      <c r="C280" s="343" t="s">
        <v>195</v>
      </c>
      <c r="D280" s="344"/>
      <c r="E280" s="343"/>
      <c r="F280" s="358"/>
      <c r="G280" s="344"/>
      <c r="H280" s="344"/>
      <c r="I280" s="344"/>
      <c r="J280" s="344"/>
      <c r="K280" s="344"/>
      <c r="L280" s="344"/>
      <c r="M280" s="344"/>
      <c r="N280" s="344"/>
      <c r="O280" s="344"/>
      <c r="P280" s="363"/>
      <c r="Q280" s="344"/>
      <c r="R280" s="344"/>
      <c r="S280" s="364"/>
      <c r="T280" s="364"/>
      <c r="U280" s="364"/>
      <c r="V280" s="364"/>
      <c r="W280" s="364"/>
      <c r="X280" s="364"/>
      <c r="Y280" s="364"/>
      <c r="Z280" s="364"/>
      <c r="AA280" s="344"/>
      <c r="AB280" s="344"/>
      <c r="AC280" s="344"/>
      <c r="AD280" s="344"/>
      <c r="AE280" s="344"/>
      <c r="AF280" s="344"/>
      <c r="AG280" s="176"/>
    </row>
    <row r="281" spans="1:33" x14ac:dyDescent="0.3">
      <c r="A281" s="361">
        <v>501</v>
      </c>
      <c r="B281" s="361"/>
      <c r="C281" s="343"/>
      <c r="D281" s="344"/>
      <c r="E281" s="344"/>
      <c r="F281" s="358"/>
      <c r="G281" s="344"/>
      <c r="H281" s="344"/>
      <c r="I281" s="344"/>
      <c r="J281" s="344"/>
      <c r="K281" s="344"/>
      <c r="L281" s="344"/>
      <c r="M281" s="344"/>
      <c r="N281" s="344"/>
      <c r="O281" s="344"/>
      <c r="P281" s="363"/>
      <c r="Q281" s="344"/>
      <c r="R281" s="344"/>
      <c r="S281" s="364"/>
      <c r="T281" s="364"/>
      <c r="U281" s="364"/>
      <c r="V281" s="364"/>
      <c r="W281" s="364"/>
      <c r="X281" s="364"/>
      <c r="Y281" s="364"/>
      <c r="Z281" s="364"/>
      <c r="AA281" s="344"/>
      <c r="AB281" s="344"/>
      <c r="AC281" s="344"/>
      <c r="AD281" s="344"/>
      <c r="AE281" s="344"/>
      <c r="AF281" s="344"/>
      <c r="AG281" s="176"/>
    </row>
    <row r="282" spans="1:33" x14ac:dyDescent="0.3">
      <c r="A282" s="17"/>
      <c r="B282" s="17"/>
      <c r="D282" s="176"/>
      <c r="E282" s="176"/>
      <c r="F282" s="220"/>
      <c r="P282" s="183"/>
      <c r="Q282" s="176"/>
      <c r="R282" s="176"/>
      <c r="S282" s="181"/>
      <c r="T282" s="181"/>
      <c r="U282" s="181"/>
      <c r="V282" s="181"/>
      <c r="W282" s="181"/>
      <c r="X282" s="181"/>
      <c r="Y282" s="181"/>
      <c r="Z282" s="181"/>
      <c r="AA282" s="176"/>
      <c r="AB282" s="176"/>
      <c r="AC282" s="176"/>
      <c r="AD282" s="176"/>
      <c r="AE282" s="176"/>
      <c r="AF282" s="176"/>
      <c r="AG282" s="176"/>
    </row>
    <row r="283" spans="1:33" x14ac:dyDescent="0.3">
      <c r="A283" s="17"/>
      <c r="B283" s="17"/>
      <c r="D283" s="176"/>
      <c r="E283" s="176"/>
      <c r="F283" s="220"/>
      <c r="P283" s="183"/>
      <c r="Q283" s="176"/>
      <c r="R283" s="176"/>
      <c r="S283" s="181"/>
      <c r="T283" s="181"/>
      <c r="U283" s="181"/>
      <c r="V283" s="181"/>
      <c r="W283" s="181"/>
      <c r="X283" s="181"/>
      <c r="Y283" s="181"/>
      <c r="Z283" s="181"/>
      <c r="AA283" s="176"/>
      <c r="AB283" s="176"/>
      <c r="AC283" s="176"/>
      <c r="AD283" s="176"/>
      <c r="AE283" s="176"/>
      <c r="AF283" s="176"/>
      <c r="AG283" s="176"/>
    </row>
    <row r="284" spans="1:33" ht="15" customHeight="1" x14ac:dyDescent="0.3">
      <c r="D284" s="206"/>
      <c r="E284" s="176"/>
      <c r="G284" s="185"/>
      <c r="H284" s="185"/>
      <c r="I284" s="185"/>
      <c r="J284" s="185"/>
      <c r="L284" s="185"/>
      <c r="M284" s="185"/>
      <c r="N284" s="185"/>
      <c r="O284" s="185"/>
      <c r="P284" s="183"/>
      <c r="Q284" s="185"/>
      <c r="R284" s="185"/>
      <c r="S284" s="186"/>
      <c r="T284" s="186"/>
      <c r="U284" s="186"/>
      <c r="V284" s="186"/>
      <c r="W284" s="186"/>
      <c r="X284" s="186"/>
      <c r="Y284" s="186"/>
      <c r="Z284" s="186"/>
      <c r="AA284" s="176"/>
      <c r="AB284" s="185"/>
      <c r="AC284" s="185"/>
      <c r="AD284" s="185"/>
      <c r="AE284" s="185"/>
      <c r="AF284" s="185"/>
      <c r="AG284" s="176"/>
    </row>
    <row r="285" spans="1:33" s="214" customFormat="1" x14ac:dyDescent="0.3">
      <c r="A285" s="188"/>
      <c r="B285" s="188"/>
      <c r="C285" s="211"/>
      <c r="D285" s="212">
        <f>SUM(D7:D284)</f>
        <v>294.27999999999997</v>
      </c>
      <c r="E285" s="212"/>
      <c r="F285" s="212"/>
      <c r="G285" s="212">
        <f>SUM(G7:G284)</f>
        <v>260.03000000000003</v>
      </c>
      <c r="H285" s="212">
        <f>SUM(H7:H284)*1.5</f>
        <v>0</v>
      </c>
      <c r="I285" s="212">
        <f>SUM(I7:I284)*1.1</f>
        <v>323.70799999999997</v>
      </c>
      <c r="J285" s="212">
        <f>SUM(J7:J284)*1.1</f>
        <v>1046.7662700000001</v>
      </c>
      <c r="K285" s="212"/>
      <c r="L285" s="212">
        <f>SUM(L7:L284)*1.5</f>
        <v>0</v>
      </c>
      <c r="M285" s="212">
        <f>SUM(M7:M284)*1.1</f>
        <v>323.70799999999997</v>
      </c>
      <c r="N285" s="212">
        <f>SUM(N7:N284)*1.1</f>
        <v>1183.3065200000001</v>
      </c>
      <c r="O285" s="212">
        <f>SUM(O7:O284)*1.1</f>
        <v>229.14100000000002</v>
      </c>
      <c r="P285" s="213"/>
      <c r="Q285" s="222">
        <f>SUM(Q7:Q284)*1.15</f>
        <v>46.896999999999998</v>
      </c>
      <c r="R285" s="222">
        <f>SUM(R8:R284)*1.15</f>
        <v>127.90299999999999</v>
      </c>
      <c r="S285" s="222">
        <f>SUM(S8:S284)*1.15</f>
        <v>23.287499999999998</v>
      </c>
      <c r="T285" s="212"/>
      <c r="U285" s="222">
        <f>SUM(U8:U284)*1.1</f>
        <v>0</v>
      </c>
      <c r="V285" s="222">
        <f>SUM(V8:V284)</f>
        <v>6</v>
      </c>
      <c r="W285" s="222">
        <f>SUM(W8:W284)*1.1</f>
        <v>10.021000000000001</v>
      </c>
      <c r="X285" s="222">
        <f>SUM(X8:X284)</f>
        <v>160.54</v>
      </c>
      <c r="Y285" s="222">
        <f>SUM(Y8:Y284)</f>
        <v>63.48</v>
      </c>
      <c r="Z285" s="222">
        <f>SUM(Z7:Z284)*1.1</f>
        <v>5.8630000000000004</v>
      </c>
      <c r="AA285" s="181"/>
      <c r="AB285" s="222">
        <f>SUM(AB7:AB284)*1.1</f>
        <v>253.42350000000005</v>
      </c>
      <c r="AC285" s="222">
        <f>SUM(AC7:AC284)*1.1</f>
        <v>255.43650000000005</v>
      </c>
      <c r="AD285" s="222">
        <f>SUM(AD7:AD284)*1.1</f>
        <v>13.815999999999999</v>
      </c>
      <c r="AE285" s="222">
        <f>SUM(AE7:AE284)*1.15</f>
        <v>0</v>
      </c>
      <c r="AF285" s="222">
        <f>SUM(AF7:AF284)*1.15</f>
        <v>16.812999999999999</v>
      </c>
      <c r="AG285" s="212"/>
    </row>
    <row r="286" spans="1:33" ht="63" customHeight="1" x14ac:dyDescent="0.3">
      <c r="D286" s="176"/>
      <c r="E286" s="176"/>
      <c r="G286" s="221" t="s">
        <v>200</v>
      </c>
      <c r="H286" s="221" t="s">
        <v>201</v>
      </c>
      <c r="I286" s="221" t="s">
        <v>201</v>
      </c>
      <c r="J286" s="221" t="s">
        <v>200</v>
      </c>
      <c r="L286" s="219" t="s">
        <v>186</v>
      </c>
      <c r="M286" s="219" t="s">
        <v>186</v>
      </c>
      <c r="N286" s="219" t="s">
        <v>186</v>
      </c>
      <c r="O286" s="219" t="s">
        <v>186</v>
      </c>
      <c r="P286" s="183"/>
      <c r="Q286" s="181"/>
      <c r="R286" s="181"/>
      <c r="S286" s="181"/>
      <c r="T286" s="181"/>
      <c r="U286" s="181"/>
      <c r="V286" s="181"/>
      <c r="W286" s="181"/>
      <c r="X286" s="181"/>
      <c r="Y286" s="181"/>
      <c r="Z286" s="181"/>
      <c r="AA286" s="181"/>
      <c r="AB286" s="181"/>
      <c r="AC286" s="181"/>
      <c r="AD286" s="181"/>
      <c r="AE286" s="181"/>
      <c r="AF286" s="181"/>
      <c r="AG286" s="176"/>
    </row>
    <row r="287" spans="1:33" x14ac:dyDescent="0.3">
      <c r="D287" s="176"/>
      <c r="E287" s="176"/>
      <c r="P287" s="183"/>
      <c r="Q287" s="181"/>
      <c r="R287" s="181"/>
      <c r="S287" s="181"/>
      <c r="T287" s="181"/>
      <c r="U287" s="181"/>
      <c r="V287" s="181"/>
      <c r="W287" s="181"/>
      <c r="X287" s="181"/>
      <c r="Y287" s="181"/>
      <c r="Z287" s="181"/>
      <c r="AA287" s="181"/>
      <c r="AB287" s="181"/>
      <c r="AC287" s="181"/>
      <c r="AD287" s="181"/>
      <c r="AE287" s="181"/>
      <c r="AF287" s="181"/>
      <c r="AG287" s="176"/>
    </row>
    <row r="288" spans="1:33" x14ac:dyDescent="0.3">
      <c r="D288" s="176"/>
      <c r="E288" s="176"/>
      <c r="P288" s="183"/>
      <c r="Q288" s="176"/>
      <c r="R288" s="176"/>
      <c r="S288" s="176"/>
      <c r="T288" s="176"/>
      <c r="U288" s="181"/>
      <c r="V288" s="181"/>
      <c r="W288" s="181"/>
      <c r="X288" s="181"/>
      <c r="Y288" s="181"/>
      <c r="Z288" s="181"/>
      <c r="AA288" s="181"/>
      <c r="AB288" s="181"/>
      <c r="AC288" s="181"/>
      <c r="AD288" s="181"/>
      <c r="AE288" s="181"/>
      <c r="AF288" s="181"/>
      <c r="AG288" s="176"/>
    </row>
    <row r="289" spans="3:33" x14ac:dyDescent="0.3">
      <c r="C289" s="224" t="s">
        <v>202</v>
      </c>
      <c r="D289" s="176"/>
      <c r="E289" s="176"/>
      <c r="H289" s="222">
        <f>(H80+H169+H198)*1.5</f>
        <v>0</v>
      </c>
      <c r="I289" s="222"/>
      <c r="J289" s="223"/>
      <c r="L289" s="222">
        <f>(L80+L169+L198)*1.5</f>
        <v>0</v>
      </c>
      <c r="M289" s="222"/>
      <c r="N289" s="223"/>
      <c r="O289" s="223"/>
      <c r="P289" s="183"/>
      <c r="Q289" s="176"/>
      <c r="R289" s="176"/>
      <c r="S289" s="176" t="s">
        <v>268</v>
      </c>
      <c r="T289" s="176"/>
      <c r="U289" s="222">
        <f>(U80+U169+U198)*1.1</f>
        <v>0</v>
      </c>
      <c r="V289" s="222">
        <f t="shared" ref="V289:Y289" si="9">V80+V169+V198</f>
        <v>0</v>
      </c>
      <c r="W289" s="222">
        <f>(W80+W169+W198)*1.1</f>
        <v>0</v>
      </c>
      <c r="X289" s="222">
        <f t="shared" si="9"/>
        <v>0</v>
      </c>
      <c r="Y289" s="222">
        <f t="shared" si="9"/>
        <v>0</v>
      </c>
      <c r="Z289" s="222">
        <f>(Z80+Z169+Z198)*1.1</f>
        <v>0</v>
      </c>
      <c r="AA289" s="212"/>
      <c r="AB289" s="212"/>
      <c r="AC289" s="212"/>
      <c r="AD289" s="212"/>
      <c r="AE289" s="212"/>
      <c r="AF289" s="212"/>
      <c r="AG289" s="176"/>
    </row>
    <row r="290" spans="3:33" x14ac:dyDescent="0.3">
      <c r="C290" s="224" t="s">
        <v>203</v>
      </c>
      <c r="D290" s="176"/>
      <c r="E290" s="176"/>
      <c r="H290" s="222"/>
      <c r="I290" s="222"/>
      <c r="J290" s="223">
        <f>(J73+J80+J159+J194+J198+J244+J169)*1.1</f>
        <v>0</v>
      </c>
      <c r="L290" s="222"/>
      <c r="M290" s="222"/>
      <c r="N290" s="223">
        <f>(N73+N80+N159+N194+N198+N244+N169)*1.1</f>
        <v>0</v>
      </c>
      <c r="O290" s="223"/>
      <c r="P290" s="183"/>
      <c r="Q290" s="176"/>
      <c r="R290" s="176"/>
      <c r="S290" s="176"/>
      <c r="T290" s="176"/>
      <c r="U290" s="227"/>
      <c r="V290" s="227"/>
      <c r="W290" s="227"/>
      <c r="X290" s="227"/>
      <c r="Y290" s="227"/>
      <c r="Z290" s="227"/>
      <c r="AA290" s="181"/>
      <c r="AB290" s="181"/>
      <c r="AC290" s="181"/>
      <c r="AD290" s="181"/>
      <c r="AE290" s="181"/>
      <c r="AF290" s="181"/>
      <c r="AG290" s="176"/>
    </row>
    <row r="291" spans="3:33" x14ac:dyDescent="0.3">
      <c r="C291" s="224" t="s">
        <v>204</v>
      </c>
      <c r="D291" s="176"/>
      <c r="E291" s="176"/>
      <c r="H291" s="222">
        <f>H285-H289</f>
        <v>0</v>
      </c>
      <c r="I291" s="222"/>
      <c r="J291" s="223"/>
      <c r="L291" s="222">
        <f>L285-L289</f>
        <v>0</v>
      </c>
      <c r="M291" s="222"/>
      <c r="N291" s="223"/>
      <c r="O291" s="223"/>
      <c r="P291" s="183"/>
      <c r="Q291" s="176"/>
      <c r="R291" s="176"/>
      <c r="S291" s="176" t="s">
        <v>268</v>
      </c>
      <c r="T291" s="176"/>
      <c r="U291" s="222">
        <f>(U35+U36+U37+U39+U42+U43+U44+U45+U46+U52+U56+U57+U58+U59+U61+U62+U33+U60+U63+U84+U88+U106+U107+U108+U112+U113+U114+U118+U119+U120+U121+U122+U123+U124+U125+U126+U128+U129+U130+U131+U135)*1.1</f>
        <v>0</v>
      </c>
      <c r="V291" s="222">
        <f t="shared" ref="V291:Y291" si="10">V35+V36+V37+V39+V42+V43+V44+V45+V46+V52+V56+V57+V58+V59+V61+V62+V33+V60+V63+V84+V88+V106+V107+V108+V112+V113+V114+V118+V119+V120+V121+V122+V123+V124+V125+V126+V128+V129+V130+V131+V135</f>
        <v>0</v>
      </c>
      <c r="W291" s="222">
        <f>(W35+W36+W37+W39+W42+W43+W44+W45+W46+W52+W56+W57+W58+W59+W61+W62+W33+W60+W63+W84+W88+W106+W107+W108+W112+W113+W114+W118+W119+W120+W121+W122+W123+W124+W125+W126+W128+W129+W130+W131+W135)*1.1</f>
        <v>0</v>
      </c>
      <c r="X291" s="222">
        <f t="shared" si="10"/>
        <v>0</v>
      </c>
      <c r="Y291" s="222">
        <f t="shared" si="10"/>
        <v>0</v>
      </c>
      <c r="Z291" s="222">
        <f>(Z35+Z36+Z37+Z39+Z42+Z43+Z44+Z45+Z46+Z52+Z56+Z57+Z58+Z59+Z61+Z62+Z33+Z60+Z63+Z84+Z88+Z106+Z107+Z108+Z112+Z113+Z114+Z118+Z119+Z120+Z121+Z122+Z123+Z124+Z125+Z126+Z128+Z129+Z130+Z131+Z135)*1.1</f>
        <v>0</v>
      </c>
      <c r="AA291" s="181"/>
      <c r="AB291" s="181"/>
      <c r="AC291" s="181"/>
      <c r="AD291" s="181"/>
      <c r="AE291" s="181"/>
      <c r="AF291" s="181"/>
      <c r="AG291" s="176"/>
    </row>
    <row r="292" spans="3:33" x14ac:dyDescent="0.3">
      <c r="C292" s="224" t="s">
        <v>205</v>
      </c>
      <c r="D292" s="176"/>
      <c r="E292" s="176"/>
      <c r="H292" s="222"/>
      <c r="I292" s="222">
        <f>I285-I290</f>
        <v>323.70799999999997</v>
      </c>
      <c r="J292" s="223">
        <f>J285-J290</f>
        <v>1046.7662700000001</v>
      </c>
      <c r="L292" s="222"/>
      <c r="M292" s="222">
        <f>M285-M290</f>
        <v>323.70799999999997</v>
      </c>
      <c r="N292" s="223">
        <f>N285-N290</f>
        <v>1183.3065200000001</v>
      </c>
      <c r="O292" s="223"/>
      <c r="P292" s="183"/>
      <c r="Q292" s="176"/>
      <c r="R292" s="176"/>
      <c r="S292" s="176"/>
      <c r="T292" s="176"/>
      <c r="U292" s="227"/>
      <c r="V292" s="227"/>
      <c r="W292" s="227"/>
      <c r="X292" s="227"/>
      <c r="Y292" s="227"/>
      <c r="Z292" s="227"/>
      <c r="AA292" s="181"/>
      <c r="AB292" s="181"/>
      <c r="AC292" s="181"/>
      <c r="AD292" s="181"/>
      <c r="AE292" s="181"/>
      <c r="AF292" s="181"/>
      <c r="AG292" s="176"/>
    </row>
    <row r="293" spans="3:33" x14ac:dyDescent="0.3">
      <c r="P293" s="183"/>
      <c r="Q293" s="176"/>
      <c r="R293" s="176"/>
      <c r="S293" s="181"/>
      <c r="T293" s="181"/>
      <c r="U293" s="181"/>
      <c r="V293" s="181"/>
      <c r="W293" s="181"/>
      <c r="X293" s="181"/>
      <c r="Y293" s="181"/>
      <c r="Z293" s="181"/>
      <c r="AA293" s="181"/>
      <c r="AB293" s="181"/>
      <c r="AC293" s="181"/>
      <c r="AD293" s="181"/>
      <c r="AE293" s="181"/>
      <c r="AF293" s="181"/>
      <c r="AG293" s="176"/>
    </row>
    <row r="294" spans="3:33" x14ac:dyDescent="0.3">
      <c r="P294" s="183"/>
      <c r="Q294" s="176"/>
      <c r="R294" s="176"/>
      <c r="S294" s="181" t="s">
        <v>288</v>
      </c>
      <c r="T294" s="181"/>
      <c r="U294" s="222">
        <f>U285-U289-U291</f>
        <v>0</v>
      </c>
      <c r="V294" s="222">
        <f t="shared" ref="V294:Z294" si="11">V285-V289-V291</f>
        <v>6</v>
      </c>
      <c r="W294" s="222">
        <f t="shared" si="11"/>
        <v>10.021000000000001</v>
      </c>
      <c r="X294" s="222">
        <f t="shared" si="11"/>
        <v>160.54</v>
      </c>
      <c r="Y294" s="222">
        <f t="shared" si="11"/>
        <v>63.48</v>
      </c>
      <c r="Z294" s="222">
        <f t="shared" si="11"/>
        <v>5.8630000000000004</v>
      </c>
      <c r="AA294" s="176"/>
      <c r="AB294" s="176"/>
      <c r="AC294" s="176"/>
      <c r="AD294" s="176"/>
      <c r="AE294" s="176"/>
      <c r="AF294" s="176"/>
      <c r="AG294" s="176"/>
    </row>
    <row r="295" spans="3:33" x14ac:dyDescent="0.3">
      <c r="D295" s="176"/>
      <c r="E295" s="176"/>
      <c r="P295" s="183"/>
      <c r="Q295" s="176"/>
      <c r="R295" s="176"/>
      <c r="S295" s="181"/>
      <c r="T295" s="181"/>
      <c r="U295" s="181"/>
      <c r="V295" s="181"/>
      <c r="W295" s="181"/>
      <c r="X295" s="181"/>
      <c r="Y295" s="181"/>
      <c r="Z295" s="181"/>
      <c r="AA295" s="176"/>
      <c r="AB295" s="176"/>
      <c r="AC295" s="176"/>
      <c r="AD295" s="176"/>
      <c r="AE295" s="176"/>
      <c r="AF295" s="176"/>
      <c r="AG295" s="176"/>
    </row>
    <row r="296" spans="3:33" x14ac:dyDescent="0.3">
      <c r="D296" s="176"/>
      <c r="E296" s="176"/>
      <c r="P296" s="183"/>
      <c r="Q296" s="176"/>
      <c r="R296" s="176"/>
      <c r="S296" s="181"/>
      <c r="T296" s="181"/>
      <c r="U296" s="181"/>
      <c r="V296" s="181"/>
      <c r="W296" s="181"/>
      <c r="X296" s="181"/>
      <c r="Y296" s="181"/>
      <c r="Z296" s="181"/>
      <c r="AA296" s="176"/>
      <c r="AB296" s="176"/>
      <c r="AC296" s="176"/>
      <c r="AD296" s="176"/>
      <c r="AE296" s="176"/>
      <c r="AF296" s="176"/>
      <c r="AG296" s="176"/>
    </row>
    <row r="297" spans="3:33" x14ac:dyDescent="0.3">
      <c r="D297" s="176"/>
      <c r="E297" s="176"/>
      <c r="Q297" s="176"/>
      <c r="R297" s="176"/>
      <c r="S297" s="181"/>
      <c r="T297" s="181"/>
      <c r="U297" s="181"/>
      <c r="V297" s="181"/>
      <c r="W297" s="181"/>
      <c r="X297" s="181"/>
      <c r="Y297" s="181"/>
      <c r="Z297" s="181"/>
      <c r="AA297" s="176"/>
      <c r="AB297" s="176"/>
      <c r="AC297" s="176"/>
      <c r="AD297" s="176"/>
      <c r="AE297" s="176"/>
      <c r="AF297" s="176"/>
      <c r="AG297" s="176"/>
    </row>
    <row r="298" spans="3:33" x14ac:dyDescent="0.3">
      <c r="D298" s="176"/>
      <c r="E298" s="176"/>
      <c r="Q298" s="176"/>
      <c r="R298" s="176"/>
      <c r="S298" s="181"/>
      <c r="T298" s="181"/>
      <c r="U298" s="181"/>
      <c r="V298" s="181"/>
      <c r="W298" s="181"/>
      <c r="X298" s="181"/>
      <c r="Y298" s="181"/>
      <c r="Z298" s="181"/>
      <c r="AA298" s="176"/>
      <c r="AB298" s="176"/>
      <c r="AC298" s="176"/>
      <c r="AD298" s="176"/>
      <c r="AE298" s="176"/>
      <c r="AF298" s="176"/>
      <c r="AG298" s="176"/>
    </row>
    <row r="299" spans="3:33" x14ac:dyDescent="0.3">
      <c r="D299" s="176"/>
      <c r="E299" s="176"/>
      <c r="Q299" s="176"/>
      <c r="R299" s="176"/>
      <c r="S299" s="181"/>
      <c r="T299" s="181"/>
      <c r="U299" s="181"/>
      <c r="V299" s="181"/>
      <c r="W299" s="181"/>
      <c r="X299" s="181"/>
      <c r="Y299" s="181"/>
      <c r="Z299" s="181"/>
      <c r="AA299" s="176"/>
      <c r="AB299" s="176"/>
      <c r="AC299" s="176"/>
      <c r="AD299" s="176"/>
      <c r="AE299" s="176"/>
      <c r="AF299" s="176"/>
      <c r="AG299" s="176"/>
    </row>
    <row r="300" spans="3:33" x14ac:dyDescent="0.3">
      <c r="D300" s="176"/>
      <c r="E300" s="176"/>
      <c r="Q300" s="176"/>
      <c r="R300" s="176"/>
      <c r="S300" s="181"/>
      <c r="T300" s="181"/>
      <c r="U300" s="181"/>
      <c r="V300" s="181"/>
      <c r="W300" s="181"/>
      <c r="X300" s="181"/>
      <c r="Y300" s="181"/>
      <c r="Z300" s="181"/>
      <c r="AA300" s="176"/>
      <c r="AB300" s="176"/>
      <c r="AC300" s="176"/>
      <c r="AD300" s="176"/>
      <c r="AE300" s="176"/>
      <c r="AF300" s="176"/>
      <c r="AG300" s="176"/>
    </row>
    <row r="301" spans="3:33" x14ac:dyDescent="0.3">
      <c r="D301" s="176"/>
      <c r="E301" s="176"/>
      <c r="Q301" s="176"/>
      <c r="R301" s="176"/>
      <c r="S301" s="181"/>
      <c r="T301" s="181"/>
      <c r="U301" s="181"/>
      <c r="V301" s="181"/>
      <c r="W301" s="181"/>
      <c r="X301" s="181"/>
      <c r="Y301" s="181"/>
      <c r="Z301" s="181"/>
      <c r="AA301" s="176"/>
      <c r="AB301" s="176"/>
      <c r="AC301" s="176"/>
      <c r="AD301" s="176"/>
      <c r="AE301" s="176"/>
      <c r="AF301" s="176"/>
      <c r="AG301" s="176"/>
    </row>
    <row r="302" spans="3:33" x14ac:dyDescent="0.3">
      <c r="D302" s="176"/>
      <c r="E302" s="176"/>
      <c r="Q302" s="176"/>
      <c r="R302" s="176"/>
      <c r="S302" s="181"/>
      <c r="T302" s="181"/>
      <c r="U302" s="181"/>
      <c r="V302" s="181"/>
      <c r="W302" s="181"/>
      <c r="X302" s="181"/>
      <c r="Y302" s="181"/>
      <c r="Z302" s="181"/>
      <c r="AA302" s="176"/>
      <c r="AB302" s="176"/>
      <c r="AC302" s="176"/>
      <c r="AD302" s="176"/>
      <c r="AE302" s="176"/>
      <c r="AF302" s="176"/>
      <c r="AG302" s="176"/>
    </row>
    <row r="303" spans="3:33" x14ac:dyDescent="0.3">
      <c r="D303" s="176"/>
      <c r="E303" s="176"/>
      <c r="Q303" s="176"/>
      <c r="R303" s="176"/>
      <c r="S303" s="181"/>
      <c r="T303" s="181"/>
      <c r="U303" s="181"/>
      <c r="V303" s="181"/>
      <c r="W303" s="181"/>
      <c r="X303" s="181"/>
      <c r="Y303" s="181"/>
      <c r="Z303" s="181"/>
      <c r="AA303" s="176"/>
      <c r="AB303" s="176"/>
      <c r="AC303" s="176"/>
      <c r="AD303" s="176"/>
      <c r="AE303" s="176"/>
      <c r="AF303" s="176"/>
      <c r="AG303" s="176"/>
    </row>
    <row r="304" spans="3:33" x14ac:dyDescent="0.3">
      <c r="D304" s="176"/>
      <c r="E304" s="176"/>
      <c r="Q304" s="176"/>
      <c r="R304" s="176"/>
      <c r="S304" s="181"/>
      <c r="T304" s="181"/>
      <c r="U304" s="181"/>
      <c r="V304" s="181"/>
      <c r="W304" s="181"/>
      <c r="X304" s="181"/>
      <c r="Y304" s="181"/>
      <c r="Z304" s="181"/>
      <c r="AA304" s="176"/>
      <c r="AB304" s="176"/>
      <c r="AC304" s="176"/>
      <c r="AD304" s="176"/>
      <c r="AE304" s="176"/>
      <c r="AF304" s="176"/>
      <c r="AG304" s="176"/>
    </row>
    <row r="305" spans="4:33" x14ac:dyDescent="0.3">
      <c r="D305" s="176"/>
      <c r="E305" s="176"/>
      <c r="Q305" s="176"/>
      <c r="R305" s="176"/>
      <c r="S305" s="181"/>
      <c r="T305" s="181"/>
      <c r="U305" s="181"/>
      <c r="V305" s="181"/>
      <c r="W305" s="181"/>
      <c r="X305" s="181"/>
      <c r="Y305" s="181"/>
      <c r="Z305" s="181"/>
      <c r="AA305" s="176"/>
      <c r="AB305" s="176"/>
      <c r="AC305" s="176"/>
      <c r="AD305" s="176"/>
      <c r="AE305" s="176"/>
      <c r="AF305" s="176"/>
      <c r="AG305" s="176"/>
    </row>
    <row r="306" spans="4:33" x14ac:dyDescent="0.3">
      <c r="D306" s="176"/>
      <c r="E306" s="176"/>
      <c r="Q306" s="176"/>
      <c r="R306" s="176"/>
      <c r="S306" s="181"/>
      <c r="T306" s="181"/>
      <c r="U306" s="181"/>
      <c r="V306" s="181"/>
      <c r="W306" s="181"/>
      <c r="X306" s="181"/>
      <c r="Y306" s="181"/>
      <c r="Z306" s="181"/>
      <c r="AA306" s="176"/>
      <c r="AB306" s="176"/>
      <c r="AC306" s="176"/>
      <c r="AD306" s="176"/>
      <c r="AE306" s="176"/>
      <c r="AF306" s="176"/>
      <c r="AG306" s="176"/>
    </row>
    <row r="307" spans="4:33" x14ac:dyDescent="0.3">
      <c r="D307" s="176"/>
      <c r="E307" s="176"/>
      <c r="Q307" s="176"/>
      <c r="R307" s="176"/>
      <c r="S307" s="181"/>
      <c r="T307" s="181"/>
      <c r="U307" s="181"/>
      <c r="V307" s="181"/>
      <c r="W307" s="181"/>
      <c r="X307" s="181"/>
      <c r="Y307" s="181"/>
      <c r="Z307" s="181"/>
      <c r="AA307" s="176"/>
      <c r="AB307" s="176"/>
      <c r="AC307" s="176"/>
      <c r="AD307" s="176"/>
      <c r="AE307" s="176"/>
      <c r="AF307" s="176"/>
      <c r="AG307" s="176"/>
    </row>
    <row r="308" spans="4:33" x14ac:dyDescent="0.3">
      <c r="D308" s="176"/>
      <c r="E308" s="176"/>
      <c r="Q308" s="176"/>
      <c r="R308" s="176"/>
      <c r="S308" s="181"/>
      <c r="T308" s="181"/>
      <c r="U308" s="181"/>
      <c r="V308" s="181"/>
      <c r="W308" s="181"/>
      <c r="X308" s="181"/>
      <c r="Y308" s="181"/>
      <c r="Z308" s="181"/>
      <c r="AA308" s="176"/>
      <c r="AB308" s="176"/>
      <c r="AC308" s="176"/>
      <c r="AD308" s="176"/>
      <c r="AE308" s="176"/>
      <c r="AF308" s="176"/>
      <c r="AG308" s="176"/>
    </row>
    <row r="309" spans="4:33" x14ac:dyDescent="0.3">
      <c r="D309" s="176"/>
      <c r="E309" s="176"/>
      <c r="Q309" s="176"/>
      <c r="R309" s="176"/>
      <c r="S309" s="181"/>
      <c r="T309" s="181"/>
      <c r="U309" s="181"/>
      <c r="V309" s="181"/>
      <c r="W309" s="181"/>
      <c r="X309" s="181"/>
      <c r="Y309" s="181"/>
      <c r="Z309" s="181"/>
      <c r="AA309" s="176"/>
      <c r="AB309" s="176"/>
      <c r="AC309" s="176"/>
      <c r="AD309" s="176"/>
      <c r="AE309" s="176"/>
      <c r="AF309" s="176"/>
      <c r="AG309" s="176"/>
    </row>
    <row r="310" spans="4:33" x14ac:dyDescent="0.3">
      <c r="D310" s="176"/>
      <c r="E310" s="176"/>
      <c r="Q310" s="176"/>
      <c r="R310" s="176"/>
      <c r="S310" s="181"/>
      <c r="T310" s="181"/>
      <c r="U310" s="181"/>
      <c r="V310" s="181"/>
      <c r="W310" s="181"/>
      <c r="X310" s="181"/>
      <c r="Y310" s="181"/>
      <c r="Z310" s="181"/>
      <c r="AA310" s="176"/>
      <c r="AB310" s="176"/>
      <c r="AC310" s="176"/>
      <c r="AD310" s="176"/>
      <c r="AE310" s="176"/>
      <c r="AF310" s="176"/>
      <c r="AG310" s="176"/>
    </row>
    <row r="311" spans="4:33" x14ac:dyDescent="0.3">
      <c r="D311" s="176"/>
      <c r="E311" s="176"/>
      <c r="Q311" s="176"/>
      <c r="R311" s="176"/>
      <c r="S311" s="181"/>
      <c r="T311" s="181"/>
      <c r="U311" s="181"/>
      <c r="V311" s="181"/>
      <c r="W311" s="181"/>
      <c r="X311" s="181"/>
      <c r="Y311" s="181"/>
      <c r="Z311" s="181"/>
      <c r="AA311" s="176"/>
      <c r="AB311" s="176"/>
      <c r="AC311" s="176"/>
      <c r="AD311" s="176"/>
      <c r="AE311" s="176"/>
      <c r="AF311" s="176"/>
      <c r="AG311" s="176"/>
    </row>
    <row r="312" spans="4:33" x14ac:dyDescent="0.3">
      <c r="D312" s="176"/>
      <c r="E312" s="176"/>
      <c r="Q312" s="176"/>
      <c r="R312" s="176"/>
      <c r="S312" s="181"/>
      <c r="T312" s="181"/>
      <c r="U312" s="181"/>
      <c r="V312" s="181"/>
      <c r="W312" s="181"/>
      <c r="X312" s="181"/>
      <c r="Y312" s="181"/>
      <c r="Z312" s="181"/>
      <c r="AA312" s="176"/>
      <c r="AB312" s="176"/>
      <c r="AC312" s="176"/>
      <c r="AD312" s="176"/>
      <c r="AE312" s="176"/>
      <c r="AF312" s="176"/>
      <c r="AG312" s="176"/>
    </row>
    <row r="313" spans="4:33" x14ac:dyDescent="0.3">
      <c r="D313" s="176"/>
      <c r="E313" s="176"/>
      <c r="Q313" s="176"/>
      <c r="R313" s="176"/>
      <c r="S313" s="181"/>
      <c r="T313" s="181"/>
      <c r="U313" s="181"/>
      <c r="V313" s="181"/>
      <c r="W313" s="181"/>
      <c r="X313" s="181"/>
      <c r="Y313" s="181"/>
      <c r="Z313" s="181"/>
      <c r="AA313" s="176"/>
      <c r="AB313" s="176"/>
      <c r="AC313" s="176"/>
      <c r="AD313" s="176"/>
      <c r="AE313" s="176"/>
      <c r="AF313" s="176"/>
      <c r="AG313" s="176"/>
    </row>
    <row r="314" spans="4:33" x14ac:dyDescent="0.3">
      <c r="Q314" s="176"/>
      <c r="R314" s="176"/>
      <c r="S314" s="181"/>
      <c r="T314" s="181"/>
      <c r="U314" s="181"/>
      <c r="V314" s="181"/>
      <c r="W314" s="181"/>
      <c r="X314" s="181"/>
      <c r="Y314" s="181"/>
      <c r="Z314" s="181"/>
      <c r="AA314" s="176"/>
      <c r="AB314" s="176"/>
      <c r="AC314" s="176"/>
      <c r="AD314" s="176"/>
      <c r="AE314" s="176"/>
      <c r="AF314" s="176"/>
      <c r="AG314" s="176"/>
    </row>
    <row r="315" spans="4:33" x14ac:dyDescent="0.3">
      <c r="Q315" s="176"/>
      <c r="R315" s="176"/>
      <c r="S315" s="181"/>
      <c r="T315" s="181"/>
      <c r="U315" s="181"/>
      <c r="V315" s="181"/>
      <c r="W315" s="181"/>
      <c r="X315" s="181"/>
      <c r="Y315" s="181"/>
      <c r="Z315" s="181"/>
      <c r="AA315" s="176"/>
      <c r="AB315" s="176"/>
      <c r="AC315" s="176"/>
      <c r="AD315" s="176"/>
      <c r="AE315" s="176"/>
      <c r="AF315" s="176"/>
      <c r="AG315" s="176"/>
    </row>
    <row r="316" spans="4:33" x14ac:dyDescent="0.3">
      <c r="Q316" s="176"/>
      <c r="R316" s="176"/>
      <c r="S316" s="181"/>
      <c r="T316" s="181"/>
      <c r="U316" s="181"/>
      <c r="V316" s="181"/>
      <c r="W316" s="181"/>
      <c r="X316" s="181"/>
      <c r="Y316" s="181"/>
      <c r="Z316" s="181"/>
      <c r="AA316" s="176"/>
      <c r="AB316" s="176"/>
      <c r="AC316" s="176"/>
      <c r="AD316" s="176"/>
      <c r="AE316" s="176"/>
      <c r="AF316" s="176"/>
      <c r="AG316" s="176"/>
    </row>
    <row r="317" spans="4:33" x14ac:dyDescent="0.3">
      <c r="Q317" s="176"/>
      <c r="R317" s="176"/>
      <c r="S317" s="181"/>
      <c r="T317" s="181"/>
      <c r="U317" s="181"/>
      <c r="V317" s="181"/>
      <c r="W317" s="181"/>
      <c r="X317" s="181"/>
      <c r="Y317" s="181"/>
      <c r="Z317" s="181"/>
      <c r="AA317" s="176"/>
      <c r="AB317" s="176"/>
      <c r="AC317" s="176"/>
      <c r="AD317" s="176"/>
      <c r="AE317" s="176"/>
      <c r="AF317" s="176"/>
      <c r="AG317" s="176"/>
    </row>
    <row r="318" spans="4:33" x14ac:dyDescent="0.3">
      <c r="Q318" s="176"/>
      <c r="R318" s="176"/>
      <c r="S318" s="181"/>
      <c r="T318" s="181"/>
      <c r="U318" s="181"/>
      <c r="V318" s="181"/>
      <c r="W318" s="181"/>
      <c r="X318" s="181"/>
      <c r="Y318" s="181"/>
      <c r="Z318" s="181"/>
      <c r="AA318" s="176"/>
      <c r="AB318" s="176"/>
      <c r="AC318" s="176"/>
      <c r="AD318" s="176"/>
      <c r="AE318" s="176"/>
      <c r="AF318" s="176"/>
      <c r="AG318" s="176"/>
    </row>
    <row r="319" spans="4:33" x14ac:dyDescent="0.3">
      <c r="Q319" s="176"/>
      <c r="R319" s="176"/>
      <c r="S319" s="181"/>
      <c r="T319" s="181"/>
      <c r="U319" s="181"/>
      <c r="V319" s="181"/>
      <c r="W319" s="181"/>
      <c r="X319" s="181"/>
      <c r="Y319" s="181"/>
      <c r="Z319" s="181"/>
      <c r="AA319" s="176"/>
      <c r="AB319" s="176"/>
      <c r="AC319" s="176"/>
      <c r="AD319" s="176"/>
      <c r="AE319" s="176"/>
      <c r="AF319" s="176"/>
      <c r="AG319" s="176"/>
    </row>
    <row r="320" spans="4:33" x14ac:dyDescent="0.3">
      <c r="Q320" s="176"/>
      <c r="R320" s="176"/>
      <c r="S320" s="181"/>
      <c r="T320" s="181"/>
      <c r="U320" s="181"/>
      <c r="V320" s="181"/>
      <c r="W320" s="181"/>
      <c r="X320" s="181"/>
      <c r="Y320" s="181"/>
      <c r="Z320" s="181"/>
      <c r="AA320" s="176"/>
      <c r="AB320" s="176"/>
      <c r="AC320" s="176"/>
      <c r="AD320" s="176"/>
      <c r="AE320" s="176"/>
      <c r="AF320" s="176"/>
      <c r="AG320" s="176"/>
    </row>
    <row r="321" spans="3:33" x14ac:dyDescent="0.3">
      <c r="Q321" s="176"/>
      <c r="R321" s="176"/>
      <c r="S321" s="181"/>
      <c r="T321" s="181"/>
      <c r="U321" s="181"/>
      <c r="V321" s="181"/>
      <c r="W321" s="181"/>
      <c r="X321" s="181"/>
      <c r="Y321" s="181"/>
      <c r="Z321" s="181"/>
      <c r="AA321" s="176"/>
      <c r="AB321" s="176"/>
      <c r="AC321" s="176"/>
      <c r="AD321" s="176"/>
      <c r="AE321" s="176"/>
      <c r="AF321" s="176"/>
      <c r="AG321" s="176"/>
    </row>
    <row r="322" spans="3:33" x14ac:dyDescent="0.3">
      <c r="Q322" s="176"/>
      <c r="R322" s="176"/>
      <c r="S322" s="181"/>
      <c r="T322" s="181"/>
      <c r="U322" s="181"/>
      <c r="V322" s="181"/>
      <c r="W322" s="181"/>
      <c r="X322" s="181"/>
      <c r="Y322" s="181"/>
      <c r="Z322" s="181"/>
      <c r="AA322" s="176"/>
      <c r="AB322" s="176"/>
      <c r="AC322" s="176"/>
      <c r="AD322" s="176"/>
      <c r="AE322" s="176"/>
      <c r="AF322" s="176"/>
      <c r="AG322" s="176"/>
    </row>
    <row r="323" spans="3:33" x14ac:dyDescent="0.3">
      <c r="Q323" s="176"/>
      <c r="R323" s="176"/>
      <c r="S323" s="181"/>
      <c r="T323" s="181"/>
      <c r="U323" s="181"/>
      <c r="V323" s="181"/>
      <c r="W323" s="181"/>
      <c r="X323" s="181"/>
      <c r="Y323" s="181"/>
      <c r="Z323" s="181"/>
      <c r="AA323" s="176"/>
      <c r="AB323" s="176"/>
      <c r="AC323" s="176"/>
      <c r="AD323" s="176"/>
      <c r="AE323" s="176"/>
      <c r="AF323" s="176"/>
      <c r="AG323" s="176"/>
    </row>
    <row r="324" spans="3:33" x14ac:dyDescent="0.3">
      <c r="Q324" s="176"/>
      <c r="R324" s="176"/>
      <c r="S324" s="181"/>
      <c r="T324" s="181"/>
      <c r="U324" s="181"/>
      <c r="V324" s="181"/>
      <c r="W324" s="181"/>
      <c r="X324" s="181"/>
      <c r="Y324" s="181"/>
      <c r="Z324" s="181"/>
      <c r="AA324" s="176"/>
      <c r="AB324" s="176"/>
      <c r="AC324" s="176"/>
      <c r="AD324" s="176"/>
      <c r="AE324" s="176"/>
      <c r="AF324" s="176"/>
      <c r="AG324" s="176"/>
    </row>
    <row r="325" spans="3:33" x14ac:dyDescent="0.3">
      <c r="Q325" s="176"/>
      <c r="R325" s="176"/>
      <c r="S325" s="181"/>
      <c r="T325" s="181"/>
      <c r="U325" s="181"/>
      <c r="V325" s="181"/>
      <c r="W325" s="181"/>
      <c r="X325" s="181"/>
      <c r="Y325" s="181"/>
      <c r="Z325" s="181"/>
      <c r="AA325" s="176"/>
      <c r="AB325" s="176"/>
      <c r="AC325" s="176"/>
      <c r="AD325" s="176"/>
      <c r="AE325" s="176"/>
      <c r="AF325" s="176"/>
      <c r="AG325" s="176"/>
    </row>
    <row r="326" spans="3:33" x14ac:dyDescent="0.3">
      <c r="Q326" s="176"/>
      <c r="R326" s="176"/>
      <c r="S326" s="181"/>
      <c r="T326" s="181"/>
      <c r="U326" s="181"/>
      <c r="V326" s="181"/>
      <c r="W326" s="181"/>
      <c r="X326" s="181"/>
      <c r="Y326" s="181"/>
      <c r="Z326" s="181"/>
      <c r="AA326" s="176"/>
      <c r="AB326" s="176"/>
      <c r="AC326" s="176"/>
      <c r="AD326" s="176"/>
      <c r="AE326" s="176"/>
      <c r="AF326" s="176"/>
      <c r="AG326" s="176"/>
    </row>
    <row r="327" spans="3:33" x14ac:dyDescent="0.3">
      <c r="Q327" s="176"/>
      <c r="R327" s="176"/>
      <c r="S327" s="181"/>
      <c r="T327" s="181"/>
      <c r="U327" s="181"/>
      <c r="V327" s="181"/>
      <c r="W327" s="181"/>
      <c r="X327" s="181"/>
      <c r="Y327" s="181"/>
      <c r="Z327" s="181"/>
      <c r="AA327" s="176"/>
      <c r="AB327" s="176"/>
      <c r="AC327" s="176"/>
      <c r="AD327" s="176"/>
      <c r="AE327" s="176"/>
      <c r="AF327" s="176"/>
      <c r="AG327" s="176"/>
    </row>
    <row r="328" spans="3:33" x14ac:dyDescent="0.3">
      <c r="Q328" s="176"/>
      <c r="R328" s="176"/>
      <c r="S328" s="181"/>
      <c r="T328" s="181"/>
      <c r="U328" s="181"/>
      <c r="V328" s="181"/>
      <c r="W328" s="181"/>
      <c r="X328" s="181"/>
      <c r="Y328" s="181"/>
      <c r="Z328" s="181"/>
      <c r="AA328" s="176"/>
      <c r="AB328" s="176"/>
      <c r="AC328" s="176"/>
      <c r="AD328" s="176"/>
      <c r="AE328" s="176"/>
      <c r="AF328" s="176"/>
      <c r="AG328" s="176"/>
    </row>
    <row r="329" spans="3:33" x14ac:dyDescent="0.3">
      <c r="Q329" s="176"/>
      <c r="R329" s="176"/>
      <c r="S329" s="181"/>
      <c r="T329" s="181"/>
      <c r="U329" s="181"/>
      <c r="V329" s="181"/>
      <c r="W329" s="181"/>
      <c r="X329" s="181"/>
      <c r="Y329" s="181"/>
      <c r="Z329" s="181"/>
      <c r="AA329" s="176"/>
      <c r="AB329" s="176"/>
      <c r="AC329" s="176"/>
      <c r="AD329" s="176"/>
      <c r="AE329" s="176"/>
      <c r="AF329" s="176"/>
      <c r="AG329" s="176"/>
    </row>
    <row r="330" spans="3:33" x14ac:dyDescent="0.3">
      <c r="Q330" s="176"/>
      <c r="R330" s="176"/>
      <c r="S330" s="181"/>
      <c r="T330" s="181"/>
      <c r="U330" s="181"/>
      <c r="V330" s="181"/>
      <c r="W330" s="181"/>
      <c r="X330" s="181"/>
      <c r="Y330" s="181"/>
      <c r="Z330" s="181"/>
      <c r="AA330" s="176"/>
      <c r="AB330" s="176"/>
      <c r="AC330" s="176"/>
      <c r="AD330" s="176"/>
      <c r="AE330" s="176"/>
      <c r="AF330" s="176"/>
      <c r="AG330" s="176"/>
    </row>
    <row r="331" spans="3:33" x14ac:dyDescent="0.3">
      <c r="Q331" s="176"/>
      <c r="R331" s="176"/>
      <c r="S331" s="181"/>
      <c r="T331" s="181"/>
      <c r="U331" s="181"/>
      <c r="V331" s="181"/>
      <c r="W331" s="181"/>
      <c r="X331" s="181"/>
      <c r="Y331" s="181"/>
      <c r="Z331" s="181"/>
      <c r="AA331" s="176"/>
      <c r="AB331" s="176"/>
      <c r="AC331" s="176"/>
      <c r="AD331" s="176"/>
      <c r="AE331" s="176"/>
      <c r="AF331" s="176"/>
      <c r="AG331" s="176"/>
    </row>
    <row r="332" spans="3:33" x14ac:dyDescent="0.3">
      <c r="Q332" s="176"/>
      <c r="R332" s="176"/>
      <c r="S332" s="181"/>
      <c r="T332" s="181"/>
      <c r="U332" s="181"/>
      <c r="V332" s="181"/>
      <c r="W332" s="181"/>
      <c r="X332" s="181"/>
      <c r="Y332" s="181"/>
      <c r="Z332" s="181"/>
      <c r="AA332" s="176"/>
      <c r="AB332" s="176"/>
      <c r="AC332" s="176"/>
      <c r="AD332" s="176"/>
      <c r="AE332" s="176"/>
      <c r="AF332" s="176"/>
      <c r="AG332" s="176"/>
    </row>
    <row r="333" spans="3:33" x14ac:dyDescent="0.3">
      <c r="Q333" s="176"/>
      <c r="R333" s="176"/>
      <c r="S333" s="181"/>
      <c r="T333" s="181"/>
      <c r="U333" s="181"/>
      <c r="V333" s="181"/>
      <c r="W333" s="181"/>
      <c r="X333" s="181"/>
      <c r="Y333" s="181"/>
      <c r="Z333" s="181"/>
      <c r="AA333" s="176"/>
      <c r="AB333" s="176"/>
      <c r="AC333" s="176"/>
      <c r="AD333" s="176"/>
      <c r="AE333" s="176"/>
      <c r="AF333" s="176"/>
      <c r="AG333" s="176"/>
    </row>
    <row r="334" spans="3:33" x14ac:dyDescent="0.3">
      <c r="C334" s="179"/>
      <c r="D334" s="179"/>
      <c r="E334" s="179"/>
      <c r="Q334" s="176"/>
      <c r="R334" s="176"/>
      <c r="S334" s="181"/>
      <c r="T334" s="181"/>
      <c r="U334" s="181"/>
      <c r="V334" s="181"/>
      <c r="W334" s="181"/>
      <c r="X334" s="181"/>
      <c r="Y334" s="181"/>
      <c r="Z334" s="181"/>
      <c r="AA334" s="176"/>
      <c r="AB334" s="176"/>
      <c r="AC334" s="176"/>
      <c r="AD334" s="176"/>
      <c r="AE334" s="176"/>
      <c r="AF334" s="176"/>
      <c r="AG334" s="176"/>
    </row>
    <row r="335" spans="3:33" x14ac:dyDescent="0.3">
      <c r="C335" s="179"/>
      <c r="D335" s="179"/>
      <c r="E335" s="179"/>
      <c r="Q335" s="176"/>
      <c r="R335" s="176"/>
      <c r="S335" s="181"/>
      <c r="T335" s="181"/>
      <c r="U335" s="181"/>
      <c r="V335" s="181"/>
      <c r="W335" s="181"/>
      <c r="X335" s="181"/>
      <c r="Y335" s="181"/>
      <c r="Z335" s="181"/>
      <c r="AA335" s="176"/>
      <c r="AB335" s="176"/>
      <c r="AC335" s="176"/>
      <c r="AD335" s="176"/>
      <c r="AE335" s="176"/>
      <c r="AF335" s="176"/>
      <c r="AG335" s="176"/>
    </row>
    <row r="336" spans="3:33" x14ac:dyDescent="0.3">
      <c r="C336" s="179"/>
      <c r="D336" s="179"/>
      <c r="E336" s="179"/>
      <c r="Q336" s="176"/>
      <c r="R336" s="176"/>
      <c r="S336" s="181"/>
      <c r="T336" s="181"/>
      <c r="U336" s="181"/>
      <c r="V336" s="181"/>
      <c r="W336" s="181"/>
      <c r="X336" s="181"/>
      <c r="Y336" s="181"/>
      <c r="Z336" s="181"/>
      <c r="AA336" s="176"/>
      <c r="AB336" s="176"/>
      <c r="AC336" s="176"/>
      <c r="AD336" s="176"/>
      <c r="AE336" s="176"/>
      <c r="AF336" s="176"/>
      <c r="AG336" s="176"/>
    </row>
    <row r="337" spans="3:33" x14ac:dyDescent="0.3">
      <c r="C337" s="179"/>
      <c r="D337" s="179"/>
      <c r="E337" s="179"/>
      <c r="Q337" s="176"/>
      <c r="R337" s="176"/>
      <c r="S337" s="181"/>
      <c r="T337" s="181"/>
      <c r="U337" s="181"/>
      <c r="V337" s="181"/>
      <c r="W337" s="181"/>
      <c r="X337" s="181"/>
      <c r="Y337" s="181"/>
      <c r="Z337" s="181"/>
      <c r="AA337" s="176"/>
      <c r="AB337" s="176"/>
      <c r="AC337" s="176"/>
      <c r="AD337" s="176"/>
      <c r="AE337" s="176"/>
      <c r="AF337" s="176"/>
      <c r="AG337" s="176"/>
    </row>
    <row r="338" spans="3:33" x14ac:dyDescent="0.3">
      <c r="S338" s="182"/>
      <c r="T338" s="182"/>
      <c r="U338" s="182"/>
      <c r="V338" s="182"/>
      <c r="W338" s="182"/>
      <c r="X338" s="182"/>
      <c r="Y338" s="182"/>
      <c r="Z338" s="182"/>
    </row>
    <row r="339" spans="3:33" x14ac:dyDescent="0.3">
      <c r="S339" s="182"/>
      <c r="T339" s="182"/>
      <c r="U339" s="182"/>
      <c r="V339" s="182"/>
      <c r="W339" s="182"/>
      <c r="X339" s="182"/>
      <c r="Y339" s="182"/>
      <c r="Z339" s="182"/>
    </row>
    <row r="340" spans="3:33" x14ac:dyDescent="0.3">
      <c r="S340" s="182"/>
      <c r="T340" s="182"/>
      <c r="U340" s="182"/>
      <c r="V340" s="182"/>
      <c r="W340" s="182"/>
      <c r="X340" s="182"/>
      <c r="Y340" s="182"/>
      <c r="Z340" s="182"/>
    </row>
    <row r="341" spans="3:33" x14ac:dyDescent="0.3">
      <c r="S341" s="182"/>
      <c r="T341" s="182"/>
      <c r="U341" s="182"/>
      <c r="V341" s="182"/>
      <c r="W341" s="182"/>
      <c r="X341" s="182"/>
      <c r="Y341" s="182"/>
      <c r="Z341" s="182"/>
    </row>
    <row r="342" spans="3:33" x14ac:dyDescent="0.3">
      <c r="S342" s="182"/>
      <c r="T342" s="182"/>
      <c r="U342" s="182"/>
      <c r="V342" s="182"/>
      <c r="W342" s="182"/>
      <c r="X342" s="182"/>
      <c r="Y342" s="182"/>
      <c r="Z342" s="182"/>
    </row>
    <row r="343" spans="3:33" x14ac:dyDescent="0.3">
      <c r="S343" s="182"/>
      <c r="T343" s="182"/>
      <c r="U343" s="182"/>
      <c r="V343" s="182"/>
      <c r="W343" s="182"/>
      <c r="X343" s="182"/>
      <c r="Y343" s="182"/>
      <c r="Z343" s="182"/>
    </row>
    <row r="344" spans="3:33" x14ac:dyDescent="0.3">
      <c r="S344" s="182"/>
      <c r="T344" s="182"/>
      <c r="U344" s="182"/>
      <c r="V344" s="182"/>
      <c r="W344" s="182"/>
      <c r="X344" s="182"/>
      <c r="Y344" s="182"/>
      <c r="Z344" s="182"/>
    </row>
  </sheetData>
  <mergeCells count="1">
    <mergeCell ref="AB2:AC2"/>
  </mergeCells>
  <phoneticPr fontId="15" type="noConversion"/>
  <pageMargins left="0.70866141732283472" right="0.70866141732283472" top="0.74803149606299213" bottom="0.74803149606299213" header="0.31496062992125984" footer="0.31496062992125984"/>
  <pageSetup paperSize="9" scale="43" fitToHeight="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D53"/>
  <sheetViews>
    <sheetView zoomScale="40" zoomScaleNormal="40" workbookViewId="0">
      <selection activeCell="AP36" sqref="AP36"/>
    </sheetView>
  </sheetViews>
  <sheetFormatPr defaultRowHeight="14.4" x14ac:dyDescent="0.3"/>
  <cols>
    <col min="1" max="1" width="4.109375" customWidth="1"/>
    <col min="2" max="2" width="15.33203125" customWidth="1"/>
    <col min="3" max="11" width="18" style="17" customWidth="1"/>
    <col min="12" max="19" width="16.6640625" customWidth="1"/>
    <col min="20" max="21" width="13.88671875" customWidth="1"/>
    <col min="22" max="23" width="13.33203125" customWidth="1"/>
    <col min="24" max="26" width="12.6640625" customWidth="1"/>
    <col min="27" max="30" width="14.33203125" customWidth="1"/>
    <col min="31" max="46" width="12.6640625" customWidth="1"/>
    <col min="47" max="47" width="15.33203125" customWidth="1"/>
    <col min="48" max="49" width="12.6640625" customWidth="1"/>
    <col min="50" max="53" width="13.6640625" customWidth="1"/>
    <col min="54" max="58" width="12.6640625" customWidth="1"/>
  </cols>
  <sheetData>
    <row r="2" spans="2:56" s="198" customFormat="1" ht="57.6" x14ac:dyDescent="0.3">
      <c r="C2" s="171" t="s">
        <v>114</v>
      </c>
      <c r="D2" s="171" t="s">
        <v>114</v>
      </c>
      <c r="E2" s="171" t="s">
        <v>257</v>
      </c>
      <c r="F2" s="171" t="s">
        <v>257</v>
      </c>
      <c r="G2" s="171" t="s">
        <v>277</v>
      </c>
      <c r="H2" s="171" t="s">
        <v>277</v>
      </c>
      <c r="I2" s="171" t="s">
        <v>305</v>
      </c>
      <c r="J2" s="171" t="s">
        <v>274</v>
      </c>
      <c r="K2" s="171" t="s">
        <v>274</v>
      </c>
      <c r="L2" s="171" t="s">
        <v>115</v>
      </c>
      <c r="M2" s="171" t="s">
        <v>115</v>
      </c>
      <c r="N2" s="171" t="s">
        <v>259</v>
      </c>
      <c r="O2" s="171" t="s">
        <v>259</v>
      </c>
      <c r="P2" s="171" t="s">
        <v>259</v>
      </c>
      <c r="Q2" s="171" t="s">
        <v>264</v>
      </c>
      <c r="R2" s="171" t="s">
        <v>259</v>
      </c>
      <c r="S2" s="171" t="s">
        <v>123</v>
      </c>
      <c r="T2" s="171" t="s">
        <v>287</v>
      </c>
      <c r="U2" s="171" t="s">
        <v>286</v>
      </c>
      <c r="V2" s="171" t="s">
        <v>294</v>
      </c>
      <c r="W2" s="171" t="s">
        <v>295</v>
      </c>
      <c r="X2" s="171" t="s">
        <v>281</v>
      </c>
      <c r="Y2" s="171" t="s">
        <v>125</v>
      </c>
      <c r="Z2" s="171" t="s">
        <v>125</v>
      </c>
      <c r="AA2" s="171" t="s">
        <v>297</v>
      </c>
      <c r="AB2" s="171" t="s">
        <v>297</v>
      </c>
      <c r="AC2" s="171" t="s">
        <v>297</v>
      </c>
      <c r="AD2" s="171" t="s">
        <v>297</v>
      </c>
      <c r="AE2" s="171" t="s">
        <v>127</v>
      </c>
      <c r="AF2" s="171" t="s">
        <v>128</v>
      </c>
      <c r="AG2" s="171" t="s">
        <v>128</v>
      </c>
      <c r="AH2" s="171" t="s">
        <v>301</v>
      </c>
      <c r="AI2" s="171" t="s">
        <v>301</v>
      </c>
      <c r="AJ2" s="171" t="s">
        <v>301</v>
      </c>
      <c r="AK2" s="171" t="s">
        <v>301</v>
      </c>
      <c r="AL2" s="171" t="s">
        <v>130</v>
      </c>
      <c r="AM2" s="171" t="s">
        <v>130</v>
      </c>
      <c r="AN2" s="171" t="s">
        <v>308</v>
      </c>
      <c r="AO2" s="171" t="s">
        <v>308</v>
      </c>
      <c r="AP2" s="171" t="s">
        <v>309</v>
      </c>
      <c r="AQ2" s="171" t="s">
        <v>308</v>
      </c>
      <c r="AR2" s="171" t="s">
        <v>308</v>
      </c>
      <c r="AS2" s="171" t="s">
        <v>309</v>
      </c>
      <c r="AT2" s="171" t="s">
        <v>309</v>
      </c>
      <c r="AU2" s="171" t="s">
        <v>131</v>
      </c>
      <c r="AV2" s="171" t="s">
        <v>145</v>
      </c>
      <c r="AW2" s="171" t="s">
        <v>147</v>
      </c>
      <c r="AX2" s="171" t="s">
        <v>146</v>
      </c>
      <c r="AY2" s="171" t="s">
        <v>311</v>
      </c>
      <c r="AZ2" s="171" t="s">
        <v>313</v>
      </c>
      <c r="BA2" s="171" t="s">
        <v>315</v>
      </c>
      <c r="BB2" s="171" t="s">
        <v>311</v>
      </c>
      <c r="BC2" s="171" t="s">
        <v>313</v>
      </c>
      <c r="BD2" s="171" t="s">
        <v>148</v>
      </c>
    </row>
    <row r="3" spans="2:56" s="152" customFormat="1" x14ac:dyDescent="0.3">
      <c r="C3" s="346" t="s">
        <v>44</v>
      </c>
      <c r="D3" s="346" t="s">
        <v>44</v>
      </c>
      <c r="E3" s="346" t="s">
        <v>44</v>
      </c>
      <c r="F3" s="346" t="s">
        <v>44</v>
      </c>
      <c r="G3" s="346" t="s">
        <v>30</v>
      </c>
      <c r="H3" s="346" t="s">
        <v>30</v>
      </c>
      <c r="I3" s="346" t="s">
        <v>44</v>
      </c>
      <c r="J3" s="346" t="s">
        <v>30</v>
      </c>
      <c r="K3" s="346" t="s">
        <v>30</v>
      </c>
      <c r="L3" s="346" t="s">
        <v>44</v>
      </c>
      <c r="M3" s="346" t="s">
        <v>44</v>
      </c>
      <c r="N3" s="346" t="s">
        <v>44</v>
      </c>
      <c r="O3" s="346" t="s">
        <v>30</v>
      </c>
      <c r="P3" s="346" t="s">
        <v>44</v>
      </c>
      <c r="Q3" s="346" t="s">
        <v>44</v>
      </c>
      <c r="R3" s="346" t="s">
        <v>30</v>
      </c>
      <c r="S3" s="346" t="s">
        <v>44</v>
      </c>
      <c r="T3" s="346" t="s">
        <v>44</v>
      </c>
      <c r="U3" s="346" t="s">
        <v>44</v>
      </c>
      <c r="V3" s="346" t="s">
        <v>30</v>
      </c>
      <c r="W3" s="346" t="s">
        <v>30</v>
      </c>
      <c r="X3" s="346" t="s">
        <v>44</v>
      </c>
      <c r="Y3" s="346" t="s">
        <v>44</v>
      </c>
      <c r="Z3" s="346" t="s">
        <v>44</v>
      </c>
      <c r="AA3" s="346" t="s">
        <v>44</v>
      </c>
      <c r="AB3" s="346" t="s">
        <v>30</v>
      </c>
      <c r="AC3" s="346" t="s">
        <v>44</v>
      </c>
      <c r="AD3" s="346" t="s">
        <v>30</v>
      </c>
      <c r="AE3" s="346" t="s">
        <v>44</v>
      </c>
      <c r="AF3" s="346" t="s">
        <v>44</v>
      </c>
      <c r="AG3" s="346" t="s">
        <v>44</v>
      </c>
      <c r="AH3" s="346" t="s">
        <v>44</v>
      </c>
      <c r="AI3" s="346" t="s">
        <v>30</v>
      </c>
      <c r="AJ3" s="346" t="s">
        <v>44</v>
      </c>
      <c r="AK3" s="346" t="s">
        <v>30</v>
      </c>
      <c r="AL3" s="346" t="s">
        <v>44</v>
      </c>
      <c r="AM3" s="346" t="s">
        <v>44</v>
      </c>
      <c r="AN3" s="346" t="s">
        <v>44</v>
      </c>
      <c r="AO3" s="346" t="s">
        <v>30</v>
      </c>
      <c r="AP3" s="346" t="s">
        <v>30</v>
      </c>
      <c r="AQ3" s="346" t="s">
        <v>44</v>
      </c>
      <c r="AR3" s="346" t="s">
        <v>30</v>
      </c>
      <c r="AS3" s="346" t="s">
        <v>44</v>
      </c>
      <c r="AT3" s="346" t="s">
        <v>30</v>
      </c>
      <c r="AU3" s="346" t="s">
        <v>44</v>
      </c>
      <c r="AV3" s="346" t="s">
        <v>44</v>
      </c>
      <c r="AW3" s="346" t="s">
        <v>44</v>
      </c>
      <c r="AX3" s="346" t="s">
        <v>44</v>
      </c>
      <c r="AY3" s="346" t="s">
        <v>30</v>
      </c>
      <c r="AZ3" s="346" t="s">
        <v>30</v>
      </c>
      <c r="BA3" s="346" t="s">
        <v>44</v>
      </c>
      <c r="BB3" s="346" t="s">
        <v>30</v>
      </c>
      <c r="BC3" s="346" t="s">
        <v>30</v>
      </c>
      <c r="BD3" s="346" t="s">
        <v>44</v>
      </c>
    </row>
    <row r="4" spans="2:56" x14ac:dyDescent="0.3">
      <c r="C4" s="184"/>
      <c r="D4" s="184"/>
      <c r="E4" s="184"/>
      <c r="F4" s="184"/>
      <c r="G4" s="184"/>
      <c r="H4" s="184"/>
      <c r="I4" s="184"/>
      <c r="J4" s="184"/>
      <c r="K4" s="184"/>
      <c r="L4" s="182"/>
      <c r="M4" s="182"/>
      <c r="N4" s="182"/>
      <c r="O4" s="182"/>
      <c r="P4" s="182"/>
      <c r="Q4" s="182"/>
      <c r="R4" s="182"/>
      <c r="S4" s="182"/>
      <c r="T4" s="182"/>
      <c r="U4" s="182"/>
      <c r="V4" s="182"/>
      <c r="W4" s="182"/>
      <c r="X4" s="182"/>
    </row>
    <row r="5" spans="2:56" x14ac:dyDescent="0.3">
      <c r="B5" s="193" t="s">
        <v>118</v>
      </c>
      <c r="C5" s="364">
        <f>'Tablica 1'!Q285</f>
        <v>46.896999999999998</v>
      </c>
      <c r="D5" s="361"/>
      <c r="E5" s="361"/>
      <c r="F5" s="361"/>
      <c r="G5" s="361"/>
      <c r="H5" s="361"/>
      <c r="I5" s="361"/>
      <c r="J5" s="361"/>
      <c r="K5" s="361"/>
      <c r="L5" s="364">
        <f>C5</f>
        <v>46.896999999999998</v>
      </c>
      <c r="M5" s="364"/>
      <c r="N5" s="364"/>
      <c r="O5" s="364"/>
      <c r="P5" s="364"/>
      <c r="Q5" s="364"/>
      <c r="R5" s="364"/>
      <c r="S5" s="376"/>
      <c r="T5" s="376"/>
      <c r="U5" s="376"/>
      <c r="V5" s="376"/>
      <c r="W5" s="376"/>
      <c r="X5" s="376"/>
      <c r="Y5" s="344">
        <f>C5</f>
        <v>46.896999999999998</v>
      </c>
      <c r="Z5" s="344"/>
      <c r="AA5" s="345"/>
      <c r="AB5" s="345"/>
      <c r="AC5" s="345"/>
      <c r="AD5" s="345"/>
      <c r="AE5" s="345"/>
      <c r="AF5" s="344">
        <f>C5</f>
        <v>46.896999999999998</v>
      </c>
      <c r="AG5" s="344"/>
      <c r="AH5" s="345"/>
      <c r="AI5" s="345"/>
      <c r="AJ5" s="345"/>
      <c r="AK5" s="345"/>
      <c r="AL5" s="344">
        <f>L5</f>
        <v>46.896999999999998</v>
      </c>
      <c r="AM5" s="344"/>
      <c r="AN5" s="345"/>
      <c r="AO5" s="345"/>
      <c r="AP5" s="345"/>
      <c r="AQ5" s="345"/>
      <c r="AR5" s="345"/>
      <c r="AS5" s="345"/>
      <c r="AT5" s="345"/>
      <c r="AU5" s="344"/>
      <c r="AV5" s="344">
        <f>C5</f>
        <v>46.896999999999998</v>
      </c>
      <c r="AW5" s="344"/>
      <c r="AX5" s="343"/>
      <c r="AY5" s="343"/>
      <c r="AZ5" s="343"/>
      <c r="BA5" s="343"/>
      <c r="BB5" s="343"/>
      <c r="BC5" s="343"/>
      <c r="BD5" s="343"/>
    </row>
    <row r="6" spans="2:56" x14ac:dyDescent="0.3">
      <c r="B6" s="193" t="s">
        <v>117</v>
      </c>
      <c r="C6" s="364">
        <f>'Tablica 1'!AE285</f>
        <v>0</v>
      </c>
      <c r="D6" s="361"/>
      <c r="E6" s="361"/>
      <c r="F6" s="361"/>
      <c r="G6" s="361"/>
      <c r="H6" s="361"/>
      <c r="I6" s="361"/>
      <c r="J6" s="361"/>
      <c r="K6" s="361"/>
      <c r="L6" s="364">
        <f>'Tablica 1'!AE285</f>
        <v>0</v>
      </c>
      <c r="M6" s="364"/>
      <c r="N6" s="364"/>
      <c r="O6" s="364"/>
      <c r="P6" s="364"/>
      <c r="Q6" s="364"/>
      <c r="R6" s="364"/>
      <c r="S6" s="361"/>
      <c r="T6" s="361"/>
      <c r="U6" s="361"/>
      <c r="V6" s="361"/>
      <c r="W6" s="361"/>
      <c r="X6" s="376"/>
      <c r="Y6" s="344">
        <f>C6</f>
        <v>0</v>
      </c>
      <c r="Z6" s="344"/>
      <c r="AA6" s="345"/>
      <c r="AB6" s="345"/>
      <c r="AC6" s="345"/>
      <c r="AD6" s="345"/>
      <c r="AE6" s="345"/>
      <c r="AF6" s="344">
        <f>C6</f>
        <v>0</v>
      </c>
      <c r="AG6" s="344"/>
      <c r="AH6" s="345"/>
      <c r="AI6" s="345"/>
      <c r="AJ6" s="345"/>
      <c r="AK6" s="345"/>
      <c r="AL6" s="344">
        <f>L6</f>
        <v>0</v>
      </c>
      <c r="AM6" s="344"/>
      <c r="AN6" s="345"/>
      <c r="AO6" s="345"/>
      <c r="AP6" s="345"/>
      <c r="AQ6" s="345"/>
      <c r="AR6" s="345"/>
      <c r="AS6" s="345"/>
      <c r="AT6" s="345"/>
      <c r="AU6" s="344"/>
      <c r="AV6" s="344">
        <f>C6</f>
        <v>0</v>
      </c>
      <c r="AW6" s="344"/>
      <c r="AX6" s="343"/>
      <c r="AY6" s="343"/>
      <c r="AZ6" s="343"/>
      <c r="BA6" s="343"/>
      <c r="BB6" s="343"/>
      <c r="BC6" s="343"/>
      <c r="BD6" s="343"/>
    </row>
    <row r="7" spans="2:56" x14ac:dyDescent="0.3">
      <c r="B7" s="193" t="s">
        <v>55</v>
      </c>
      <c r="C7" s="361"/>
      <c r="D7" s="364">
        <f>'Tablica 1'!U289+'Tablica 1'!U291</f>
        <v>0</v>
      </c>
      <c r="E7" s="364"/>
      <c r="F7" s="364"/>
      <c r="G7" s="364">
        <f>'Tablica 1'!V294</f>
        <v>6</v>
      </c>
      <c r="H7" s="364"/>
      <c r="I7" s="364"/>
      <c r="J7" s="364">
        <f>'Tablica 1'!V289+'Tablica 1'!V291</f>
        <v>0</v>
      </c>
      <c r="K7" s="364"/>
      <c r="L7" s="376"/>
      <c r="M7" s="376"/>
      <c r="N7" s="364">
        <f>D7</f>
        <v>0</v>
      </c>
      <c r="O7" s="364">
        <f>J7</f>
        <v>0</v>
      </c>
      <c r="P7" s="376"/>
      <c r="Q7" s="376"/>
      <c r="R7" s="376"/>
      <c r="S7" s="361"/>
      <c r="T7" s="361"/>
      <c r="U7" s="361"/>
      <c r="V7" s="361"/>
      <c r="W7" s="361"/>
      <c r="X7" s="376"/>
      <c r="Y7" s="345"/>
      <c r="Z7" s="345"/>
      <c r="AA7" s="344">
        <f>D7</f>
        <v>0</v>
      </c>
      <c r="AB7" s="344">
        <f>J7</f>
        <v>0</v>
      </c>
      <c r="AC7" s="344"/>
      <c r="AD7" s="344"/>
      <c r="AE7" s="345"/>
      <c r="AF7" s="345"/>
      <c r="AG7" s="343"/>
      <c r="AH7" s="344">
        <f>D7</f>
        <v>0</v>
      </c>
      <c r="AI7" s="344">
        <f>J7</f>
        <v>0</v>
      </c>
      <c r="AJ7" s="344"/>
      <c r="AK7" s="344"/>
      <c r="AL7" s="345"/>
      <c r="AM7" s="343"/>
      <c r="AN7" s="344">
        <f>AH7</f>
        <v>0</v>
      </c>
      <c r="AO7" s="344">
        <f>J7</f>
        <v>0</v>
      </c>
      <c r="AP7" s="344">
        <f>'Tablica 1'!V294</f>
        <v>6</v>
      </c>
      <c r="AQ7" s="344"/>
      <c r="AR7" s="344"/>
      <c r="AS7" s="344"/>
      <c r="AT7" s="344"/>
      <c r="AU7" s="343"/>
      <c r="AV7" s="343"/>
      <c r="AW7" s="343"/>
      <c r="AX7" s="344">
        <f>D7</f>
        <v>0</v>
      </c>
      <c r="AY7" s="344">
        <f>AO7</f>
        <v>0</v>
      </c>
      <c r="AZ7" s="344">
        <f>AP7</f>
        <v>6</v>
      </c>
      <c r="BA7" s="344"/>
      <c r="BB7" s="343"/>
      <c r="BC7" s="343"/>
      <c r="BD7" s="343"/>
    </row>
    <row r="8" spans="2:56" x14ac:dyDescent="0.3">
      <c r="C8" s="184"/>
      <c r="D8" s="184"/>
      <c r="E8" s="184"/>
      <c r="F8" s="184"/>
      <c r="G8" s="184"/>
      <c r="H8" s="184"/>
      <c r="I8" s="184"/>
      <c r="J8" s="184"/>
      <c r="K8" s="184"/>
      <c r="L8" s="182"/>
      <c r="M8" s="182"/>
      <c r="N8" s="182"/>
      <c r="O8" s="182"/>
      <c r="P8" s="182"/>
      <c r="Q8" s="182"/>
      <c r="R8" s="182"/>
      <c r="S8" s="184"/>
      <c r="T8" s="184"/>
      <c r="U8" s="184"/>
      <c r="V8" s="184"/>
      <c r="W8" s="184"/>
      <c r="X8" s="182"/>
      <c r="AG8" s="17"/>
      <c r="AM8" s="17"/>
      <c r="AU8" s="17"/>
      <c r="AV8" s="17"/>
      <c r="AW8" s="17"/>
      <c r="AX8" s="17"/>
      <c r="AY8" s="17"/>
      <c r="AZ8" s="17"/>
      <c r="BA8" s="17"/>
      <c r="BB8" s="17"/>
      <c r="BC8" s="17"/>
      <c r="BD8" s="17"/>
    </row>
    <row r="9" spans="2:56" x14ac:dyDescent="0.3">
      <c r="B9" s="194" t="s">
        <v>118</v>
      </c>
      <c r="C9" s="377"/>
      <c r="D9" s="377"/>
      <c r="E9" s="378">
        <f>'Tablica 1'!R285</f>
        <v>127.90299999999999</v>
      </c>
      <c r="F9" s="377"/>
      <c r="G9" s="377"/>
      <c r="H9" s="377"/>
      <c r="I9" s="377"/>
      <c r="J9" s="377"/>
      <c r="K9" s="377"/>
      <c r="L9" s="379"/>
      <c r="M9" s="378">
        <f>E9</f>
        <v>127.90299999999999</v>
      </c>
      <c r="N9" s="378"/>
      <c r="O9" s="378"/>
      <c r="P9" s="378"/>
      <c r="Q9" s="378"/>
      <c r="R9" s="378"/>
      <c r="S9" s="378"/>
      <c r="T9" s="378"/>
      <c r="U9" s="378"/>
      <c r="V9" s="377"/>
      <c r="W9" s="377"/>
      <c r="X9" s="379"/>
      <c r="Y9" s="380"/>
      <c r="Z9" s="381">
        <f>E9</f>
        <v>127.90299999999999</v>
      </c>
      <c r="AA9" s="380"/>
      <c r="AB9" s="380"/>
      <c r="AC9" s="380"/>
      <c r="AD9" s="380"/>
      <c r="AE9" s="380"/>
      <c r="AF9" s="380"/>
      <c r="AG9" s="381">
        <f>E9</f>
        <v>127.90299999999999</v>
      </c>
      <c r="AH9" s="380"/>
      <c r="AI9" s="380"/>
      <c r="AJ9" s="380"/>
      <c r="AK9" s="380"/>
      <c r="AL9" s="380"/>
      <c r="AM9" s="381">
        <f>E9</f>
        <v>127.90299999999999</v>
      </c>
      <c r="AN9" s="380"/>
      <c r="AO9" s="380"/>
      <c r="AP9" s="380"/>
      <c r="AQ9" s="380"/>
      <c r="AR9" s="380"/>
      <c r="AS9" s="380"/>
      <c r="AT9" s="380"/>
      <c r="AU9" s="381"/>
      <c r="AV9" s="382"/>
      <c r="AW9" s="381">
        <f>E9</f>
        <v>127.90299999999999</v>
      </c>
      <c r="AX9" s="382"/>
      <c r="AY9" s="382"/>
      <c r="AZ9" s="382"/>
      <c r="BA9" s="382"/>
      <c r="BB9" s="381"/>
      <c r="BC9" s="381"/>
      <c r="BD9" s="381"/>
    </row>
    <row r="10" spans="2:56" x14ac:dyDescent="0.3">
      <c r="B10" s="194" t="s">
        <v>117</v>
      </c>
      <c r="C10" s="377"/>
      <c r="D10" s="377"/>
      <c r="E10" s="378">
        <f>'Tablica 1'!AF285</f>
        <v>16.812999999999999</v>
      </c>
      <c r="F10" s="377"/>
      <c r="G10" s="377"/>
      <c r="H10" s="377"/>
      <c r="I10" s="377"/>
      <c r="J10" s="377"/>
      <c r="K10" s="377"/>
      <c r="L10" s="379"/>
      <c r="M10" s="378">
        <f>E10</f>
        <v>16.812999999999999</v>
      </c>
      <c r="N10" s="378"/>
      <c r="O10" s="378"/>
      <c r="P10" s="378"/>
      <c r="Q10" s="378"/>
      <c r="R10" s="378"/>
      <c r="S10" s="378"/>
      <c r="T10" s="378"/>
      <c r="U10" s="378"/>
      <c r="V10" s="377"/>
      <c r="W10" s="377"/>
      <c r="X10" s="379"/>
      <c r="Y10" s="380"/>
      <c r="Z10" s="381">
        <f>E10</f>
        <v>16.812999999999999</v>
      </c>
      <c r="AA10" s="380"/>
      <c r="AB10" s="380"/>
      <c r="AC10" s="380"/>
      <c r="AD10" s="380"/>
      <c r="AE10" s="380"/>
      <c r="AF10" s="380"/>
      <c r="AG10" s="381">
        <f>E10</f>
        <v>16.812999999999999</v>
      </c>
      <c r="AH10" s="380"/>
      <c r="AI10" s="380"/>
      <c r="AJ10" s="380"/>
      <c r="AK10" s="380"/>
      <c r="AL10" s="380"/>
      <c r="AM10" s="381">
        <f>E10</f>
        <v>16.812999999999999</v>
      </c>
      <c r="AN10" s="380"/>
      <c r="AO10" s="380"/>
      <c r="AP10" s="380"/>
      <c r="AQ10" s="380"/>
      <c r="AR10" s="380"/>
      <c r="AS10" s="380"/>
      <c r="AT10" s="380"/>
      <c r="AU10" s="381"/>
      <c r="AV10" s="382"/>
      <c r="AW10" s="381">
        <f>E10</f>
        <v>16.812999999999999</v>
      </c>
      <c r="AX10" s="382"/>
      <c r="AY10" s="382"/>
      <c r="AZ10" s="382"/>
      <c r="BA10" s="382"/>
      <c r="BB10" s="381"/>
      <c r="BC10" s="381"/>
      <c r="BD10" s="381"/>
    </row>
    <row r="11" spans="2:56" x14ac:dyDescent="0.3">
      <c r="B11" s="194" t="s">
        <v>55</v>
      </c>
      <c r="C11" s="377"/>
      <c r="D11" s="377"/>
      <c r="E11" s="377"/>
      <c r="F11" s="378">
        <f>'Tablica 1'!W289+'Tablica 1'!W291</f>
        <v>0</v>
      </c>
      <c r="G11" s="378"/>
      <c r="H11" s="378">
        <f>'Tablica 1'!X294</f>
        <v>160.54</v>
      </c>
      <c r="I11" s="378">
        <f>'Tablica 1'!W294</f>
        <v>10.021000000000001</v>
      </c>
      <c r="J11" s="378"/>
      <c r="K11" s="378">
        <f>'Tablica 1'!X289+'Tablica 1'!X291</f>
        <v>0</v>
      </c>
      <c r="L11" s="379"/>
      <c r="M11" s="379"/>
      <c r="N11" s="379"/>
      <c r="O11" s="379"/>
      <c r="P11" s="378">
        <f>F11</f>
        <v>0</v>
      </c>
      <c r="Q11" s="378"/>
      <c r="R11" s="378">
        <f>'Tablica 1'!X289</f>
        <v>0</v>
      </c>
      <c r="S11" s="380"/>
      <c r="T11" s="378"/>
      <c r="U11" s="378"/>
      <c r="V11" s="378"/>
      <c r="W11" s="378"/>
      <c r="X11" s="379"/>
      <c r="Y11" s="380"/>
      <c r="Z11" s="380"/>
      <c r="AA11" s="380"/>
      <c r="AB11" s="380"/>
      <c r="AC11" s="381">
        <f>'Tablica 1'!W289+'Tablica 1'!W291</f>
        <v>0</v>
      </c>
      <c r="AD11" s="381">
        <f>K11</f>
        <v>0</v>
      </c>
      <c r="AE11" s="380"/>
      <c r="AF11" s="380"/>
      <c r="AG11" s="382"/>
      <c r="AH11" s="380"/>
      <c r="AI11" s="380"/>
      <c r="AJ11" s="381">
        <f>P11</f>
        <v>0</v>
      </c>
      <c r="AK11" s="381">
        <f>K11</f>
        <v>0</v>
      </c>
      <c r="AL11" s="380"/>
      <c r="AM11" s="382"/>
      <c r="AN11" s="380"/>
      <c r="AO11" s="380"/>
      <c r="AP11" s="380"/>
      <c r="AQ11" s="381">
        <f>F11</f>
        <v>0</v>
      </c>
      <c r="AR11" s="381">
        <f>K11</f>
        <v>0</v>
      </c>
      <c r="AS11" s="381">
        <f>'Tablica 1'!W294</f>
        <v>10.021000000000001</v>
      </c>
      <c r="AT11" s="381">
        <f>'Tablica 1'!X294</f>
        <v>160.54</v>
      </c>
      <c r="AU11" s="382"/>
      <c r="AV11" s="382"/>
      <c r="AW11" s="382"/>
      <c r="AX11" s="382"/>
      <c r="AY11" s="382"/>
      <c r="AZ11" s="382"/>
      <c r="BA11" s="381">
        <f>AQ11</f>
        <v>0</v>
      </c>
      <c r="BB11" s="381">
        <f>AR11</f>
        <v>0</v>
      </c>
      <c r="BC11" s="381">
        <f>AS11</f>
        <v>10.021000000000001</v>
      </c>
      <c r="BD11" s="382"/>
    </row>
    <row r="12" spans="2:56" x14ac:dyDescent="0.3">
      <c r="C12" s="184"/>
      <c r="D12" s="184"/>
      <c r="E12" s="184"/>
      <c r="F12" s="184"/>
      <c r="G12" s="184"/>
      <c r="H12" s="184"/>
      <c r="I12" s="184"/>
      <c r="J12" s="184"/>
      <c r="K12" s="184"/>
      <c r="L12" s="182"/>
      <c r="M12" s="182"/>
      <c r="N12" s="182"/>
      <c r="O12" s="182"/>
      <c r="P12" s="182"/>
      <c r="Q12" s="182"/>
      <c r="R12" s="182"/>
      <c r="S12" s="184"/>
      <c r="T12" s="184"/>
      <c r="U12" s="184"/>
      <c r="V12" s="184"/>
      <c r="W12" s="184"/>
      <c r="X12" s="182"/>
      <c r="AM12" s="17"/>
      <c r="AV12" s="17"/>
      <c r="AW12" s="17"/>
      <c r="AX12" s="17"/>
      <c r="AY12" s="17"/>
      <c r="AZ12" s="17"/>
      <c r="BA12" s="17"/>
      <c r="BB12" s="17"/>
      <c r="BC12" s="17"/>
      <c r="BD12" s="17"/>
    </row>
    <row r="13" spans="2:56" x14ac:dyDescent="0.3">
      <c r="B13" s="195" t="s">
        <v>118</v>
      </c>
      <c r="C13" s="361"/>
      <c r="D13" s="361"/>
      <c r="E13" s="361"/>
      <c r="F13" s="361"/>
      <c r="G13" s="361"/>
      <c r="H13" s="361"/>
      <c r="I13" s="361"/>
      <c r="J13" s="361"/>
      <c r="K13" s="361"/>
      <c r="L13" s="376"/>
      <c r="M13" s="376"/>
      <c r="N13" s="376"/>
      <c r="O13" s="376"/>
      <c r="P13" s="376"/>
      <c r="Q13" s="376"/>
      <c r="R13" s="376"/>
      <c r="S13" s="364">
        <f>'Tablica 1'!S285</f>
        <v>23.287499999999998</v>
      </c>
      <c r="T13" s="364"/>
      <c r="U13" s="364"/>
      <c r="V13" s="361"/>
      <c r="W13" s="361"/>
      <c r="X13" s="376"/>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c r="AU13" s="345"/>
      <c r="AV13" s="343"/>
      <c r="AW13" s="343"/>
      <c r="AX13" s="343"/>
      <c r="AY13" s="343"/>
      <c r="AZ13" s="343"/>
      <c r="BA13" s="343"/>
      <c r="BB13" s="344"/>
      <c r="BC13" s="344"/>
      <c r="BD13" s="343"/>
    </row>
    <row r="14" spans="2:56" x14ac:dyDescent="0.3">
      <c r="B14" s="195" t="s">
        <v>122</v>
      </c>
      <c r="C14" s="361"/>
      <c r="D14" s="361"/>
      <c r="E14" s="361"/>
      <c r="F14" s="361"/>
      <c r="G14" s="361"/>
      <c r="H14" s="361"/>
      <c r="I14" s="361"/>
      <c r="J14" s="361"/>
      <c r="K14" s="361"/>
      <c r="L14" s="376"/>
      <c r="M14" s="376"/>
      <c r="N14" s="376"/>
      <c r="O14" s="376"/>
      <c r="P14" s="376"/>
      <c r="Q14" s="376"/>
      <c r="R14" s="376"/>
      <c r="S14" s="364">
        <f>'Tablica 1'!AD285</f>
        <v>13.815999999999999</v>
      </c>
      <c r="T14" s="345"/>
      <c r="U14" s="345"/>
      <c r="V14" s="361"/>
      <c r="W14" s="361"/>
      <c r="X14" s="376"/>
      <c r="Y14" s="345"/>
      <c r="Z14" s="345"/>
      <c r="AA14" s="345"/>
      <c r="AB14" s="345"/>
      <c r="AC14" s="345"/>
      <c r="AD14" s="345"/>
      <c r="AE14" s="345"/>
      <c r="AF14" s="345"/>
      <c r="AG14" s="345"/>
      <c r="AH14" s="345"/>
      <c r="AI14" s="345"/>
      <c r="AJ14" s="345"/>
      <c r="AK14" s="345"/>
      <c r="AL14" s="345"/>
      <c r="AM14" s="345"/>
      <c r="AN14" s="345"/>
      <c r="AO14" s="345"/>
      <c r="AP14" s="345"/>
      <c r="AQ14" s="345"/>
      <c r="AR14" s="345"/>
      <c r="AS14" s="345"/>
      <c r="AT14" s="345"/>
      <c r="AU14" s="345"/>
      <c r="AV14" s="343"/>
      <c r="AW14" s="343"/>
      <c r="AX14" s="343"/>
      <c r="AY14" s="343"/>
      <c r="AZ14" s="343"/>
      <c r="BA14" s="343"/>
      <c r="BB14" s="344"/>
      <c r="BC14" s="344"/>
      <c r="BD14" s="343"/>
    </row>
    <row r="15" spans="2:56" x14ac:dyDescent="0.3">
      <c r="B15" s="195" t="s">
        <v>55</v>
      </c>
      <c r="C15" s="361"/>
      <c r="D15" s="361"/>
      <c r="E15" s="361"/>
      <c r="F15" s="361"/>
      <c r="G15" s="361"/>
      <c r="H15" s="361"/>
      <c r="I15" s="361"/>
      <c r="J15" s="361"/>
      <c r="K15" s="361"/>
      <c r="L15" s="376"/>
      <c r="M15" s="376"/>
      <c r="N15" s="376"/>
      <c r="O15" s="376"/>
      <c r="P15" s="376"/>
      <c r="Q15" s="376"/>
      <c r="R15" s="376"/>
      <c r="S15" s="345"/>
      <c r="T15" s="364">
        <f>'Tablica 1'!Z294</f>
        <v>5.8630000000000004</v>
      </c>
      <c r="U15" s="364">
        <f>'Tablica 1'!Z291</f>
        <v>0</v>
      </c>
      <c r="V15" s="364">
        <f>'Tablica 1'!Y294</f>
        <v>63.48</v>
      </c>
      <c r="W15" s="364">
        <f>'Tablica 1'!Y289+'Tablica 1'!Y291</f>
        <v>0</v>
      </c>
      <c r="X15" s="376"/>
      <c r="Y15" s="345"/>
      <c r="Z15" s="345"/>
      <c r="AA15" s="345"/>
      <c r="AB15" s="345"/>
      <c r="AC15" s="345"/>
      <c r="AD15" s="345"/>
      <c r="AE15" s="345"/>
      <c r="AF15" s="345"/>
      <c r="AG15" s="345"/>
      <c r="AH15" s="345"/>
      <c r="AI15" s="345"/>
      <c r="AJ15" s="345"/>
      <c r="AK15" s="345"/>
      <c r="AL15" s="345"/>
      <c r="AM15" s="345"/>
      <c r="AN15" s="345"/>
      <c r="AO15" s="345"/>
      <c r="AP15" s="345"/>
      <c r="AQ15" s="345"/>
      <c r="AR15" s="345"/>
      <c r="AS15" s="345"/>
      <c r="AT15" s="345"/>
      <c r="AU15" s="345"/>
      <c r="AV15" s="343"/>
      <c r="AW15" s="343"/>
      <c r="AX15" s="343"/>
      <c r="AY15" s="343"/>
      <c r="AZ15" s="343"/>
      <c r="BA15" s="343"/>
      <c r="BB15" s="343"/>
      <c r="BC15" s="343"/>
      <c r="BD15" s="343"/>
    </row>
    <row r="16" spans="2:56" x14ac:dyDescent="0.3">
      <c r="S16" s="17"/>
      <c r="T16" s="17"/>
      <c r="U16" s="17"/>
      <c r="V16" s="17"/>
      <c r="W16" s="17"/>
      <c r="X16" s="17"/>
      <c r="AV16" s="17"/>
      <c r="AW16" s="17"/>
      <c r="AX16" s="17"/>
      <c r="AY16" s="17"/>
      <c r="AZ16" s="17"/>
      <c r="BA16" s="17"/>
      <c r="BB16" s="17"/>
      <c r="BC16" s="17"/>
      <c r="BD16" s="17"/>
    </row>
    <row r="17" spans="1:56" x14ac:dyDescent="0.3">
      <c r="B17" s="194" t="s">
        <v>54</v>
      </c>
      <c r="C17" s="343"/>
      <c r="D17" s="343"/>
      <c r="E17" s="343"/>
      <c r="F17" s="343"/>
      <c r="G17" s="343"/>
      <c r="H17" s="343"/>
      <c r="I17" s="343"/>
      <c r="J17" s="343"/>
      <c r="K17" s="343"/>
      <c r="L17" s="345"/>
      <c r="M17" s="345"/>
      <c r="N17" s="345"/>
      <c r="O17" s="345"/>
      <c r="P17" s="345"/>
      <c r="Q17" s="344">
        <f>'Tablica 1'!AB285</f>
        <v>253.42350000000005</v>
      </c>
      <c r="R17" s="344"/>
      <c r="S17" s="343"/>
      <c r="T17" s="343"/>
      <c r="U17" s="343"/>
      <c r="V17" s="343"/>
      <c r="W17" s="343"/>
      <c r="X17" s="344">
        <f>'Tablica 1'!AB285</f>
        <v>253.42350000000005</v>
      </c>
      <c r="Y17" s="345"/>
      <c r="Z17" s="345"/>
      <c r="AA17" s="345"/>
      <c r="AB17" s="345"/>
      <c r="AC17" s="345"/>
      <c r="AD17" s="345"/>
      <c r="AE17" s="344">
        <f>X17</f>
        <v>253.42350000000005</v>
      </c>
      <c r="AF17" s="345"/>
      <c r="AG17" s="345"/>
      <c r="AH17" s="345"/>
      <c r="AI17" s="345"/>
      <c r="AJ17" s="345"/>
      <c r="AK17" s="345"/>
      <c r="AL17" s="345"/>
      <c r="AM17" s="345"/>
      <c r="AN17" s="345"/>
      <c r="AO17" s="345"/>
      <c r="AP17" s="345"/>
      <c r="AQ17" s="345"/>
      <c r="AR17" s="345"/>
      <c r="AS17" s="345"/>
      <c r="AT17" s="345"/>
      <c r="AU17" s="344">
        <f>X17</f>
        <v>253.42350000000005</v>
      </c>
      <c r="AV17" s="343"/>
      <c r="AW17" s="343"/>
      <c r="AX17" s="343"/>
      <c r="AY17" s="343"/>
      <c r="AZ17" s="343"/>
      <c r="BA17" s="343"/>
      <c r="BB17" s="343"/>
      <c r="BC17" s="343"/>
      <c r="BD17" s="344">
        <f>AU17</f>
        <v>253.42350000000005</v>
      </c>
    </row>
    <row r="18" spans="1:56" x14ac:dyDescent="0.3">
      <c r="S18" s="17"/>
      <c r="T18" s="17"/>
      <c r="U18" s="17"/>
      <c r="V18" s="17"/>
      <c r="W18" s="17"/>
      <c r="X18" s="17"/>
      <c r="AV18" s="17"/>
      <c r="AW18" s="17"/>
      <c r="AX18" s="17"/>
      <c r="AY18" s="17"/>
      <c r="AZ18" s="17"/>
      <c r="BA18" s="17"/>
      <c r="BB18" s="17"/>
      <c r="BC18" s="17"/>
      <c r="BD18" s="17"/>
    </row>
    <row r="19" spans="1:56" x14ac:dyDescent="0.3">
      <c r="S19" s="17"/>
      <c r="T19" s="17"/>
      <c r="U19" s="17"/>
      <c r="V19" s="17"/>
      <c r="W19" s="17"/>
      <c r="X19" s="17"/>
      <c r="AV19" s="17"/>
      <c r="AW19" s="17"/>
      <c r="AX19" s="17"/>
      <c r="AY19" s="17"/>
      <c r="AZ19" s="17"/>
      <c r="BA19" s="17"/>
      <c r="BB19" s="17"/>
      <c r="BC19" s="17"/>
      <c r="BD19" s="17"/>
    </row>
    <row r="20" spans="1:56" x14ac:dyDescent="0.3">
      <c r="S20" s="17"/>
      <c r="T20" s="17"/>
      <c r="U20" s="17"/>
      <c r="V20" s="17"/>
      <c r="W20" s="17"/>
      <c r="X20" s="17"/>
      <c r="AV20" s="17"/>
      <c r="AW20" s="17"/>
      <c r="AX20" s="17"/>
      <c r="AY20" s="17"/>
      <c r="AZ20" s="17"/>
      <c r="BA20" s="17"/>
      <c r="BB20" s="17"/>
      <c r="BC20" s="17"/>
      <c r="BD20" s="17"/>
    </row>
    <row r="21" spans="1:56" x14ac:dyDescent="0.3">
      <c r="B21" s="196"/>
      <c r="C21" s="197"/>
      <c r="D21" s="197"/>
      <c r="E21" s="197"/>
      <c r="F21" s="197"/>
      <c r="G21" s="197"/>
      <c r="H21" s="197"/>
      <c r="I21" s="197"/>
      <c r="J21" s="197"/>
      <c r="K21" s="197"/>
      <c r="L21" s="196"/>
      <c r="M21" s="196"/>
      <c r="N21" s="196"/>
      <c r="O21" s="196"/>
      <c r="P21" s="196"/>
      <c r="Q21" s="196"/>
      <c r="R21" s="196"/>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row>
    <row r="22" spans="1:56" x14ac:dyDescent="0.3">
      <c r="S22" s="182"/>
      <c r="T22" s="182"/>
      <c r="U22" s="182"/>
      <c r="V22" s="182"/>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4"/>
      <c r="AW22" s="184"/>
      <c r="AX22" s="184"/>
      <c r="AY22" s="184"/>
      <c r="AZ22" s="184"/>
      <c r="BA22" s="184"/>
      <c r="BB22" s="184"/>
      <c r="BC22" s="184"/>
      <c r="BD22" s="184"/>
    </row>
    <row r="23" spans="1:56" x14ac:dyDescent="0.3">
      <c r="C23" s="187">
        <f>SUM(C5:C22)</f>
        <v>46.896999999999998</v>
      </c>
      <c r="D23" s="187">
        <f t="shared" ref="D23:L23" si="0">SUM(D5:D22)</f>
        <v>0</v>
      </c>
      <c r="E23" s="187">
        <f t="shared" si="0"/>
        <v>144.71599999999998</v>
      </c>
      <c r="F23" s="187">
        <f>SUM(F5:F21)</f>
        <v>0</v>
      </c>
      <c r="G23" s="187">
        <f t="shared" ref="G23:K23" si="1">SUM(G5:G21)</f>
        <v>6</v>
      </c>
      <c r="H23" s="187">
        <f t="shared" si="1"/>
        <v>160.54</v>
      </c>
      <c r="I23" s="187">
        <f t="shared" si="1"/>
        <v>10.021000000000001</v>
      </c>
      <c r="J23" s="187">
        <f t="shared" si="1"/>
        <v>0</v>
      </c>
      <c r="K23" s="187">
        <f t="shared" si="1"/>
        <v>0</v>
      </c>
      <c r="L23" s="187">
        <f t="shared" si="0"/>
        <v>46.896999999999998</v>
      </c>
      <c r="M23" s="187">
        <f t="shared" ref="M23:Q23" si="2">SUM(M5:M22)</f>
        <v>144.71599999999998</v>
      </c>
      <c r="N23" s="187">
        <f t="shared" si="2"/>
        <v>0</v>
      </c>
      <c r="O23" s="187">
        <f t="shared" si="2"/>
        <v>0</v>
      </c>
      <c r="P23" s="187">
        <f t="shared" si="2"/>
        <v>0</v>
      </c>
      <c r="Q23" s="187">
        <f t="shared" si="2"/>
        <v>253.42350000000005</v>
      </c>
      <c r="R23" s="187">
        <f t="shared" ref="R23" si="3">SUM(R5:R22)</f>
        <v>0</v>
      </c>
      <c r="S23" s="187">
        <f>SUM(S5:S22)</f>
        <v>37.103499999999997</v>
      </c>
      <c r="T23" s="187">
        <f>SUM(T5:T22)</f>
        <v>5.8630000000000004</v>
      </c>
      <c r="U23" s="187">
        <f>SUM(U5:U22)</f>
        <v>0</v>
      </c>
      <c r="V23" s="187">
        <f t="shared" ref="V23:X23" si="4">SUM(V5:V22)</f>
        <v>63.48</v>
      </c>
      <c r="W23" s="187">
        <f t="shared" si="4"/>
        <v>0</v>
      </c>
      <c r="X23" s="187">
        <f t="shared" si="4"/>
        <v>253.42350000000005</v>
      </c>
      <c r="Y23" s="187">
        <f>SUM(Y5:Y22)</f>
        <v>46.896999999999998</v>
      </c>
      <c r="Z23" s="187">
        <f>SUM(Z5:Z22)</f>
        <v>144.71599999999998</v>
      </c>
      <c r="AA23" s="187">
        <f t="shared" ref="AA23:AB23" si="5">SUM(AA5:AA22)</f>
        <v>0</v>
      </c>
      <c r="AB23" s="187">
        <f t="shared" si="5"/>
        <v>0</v>
      </c>
      <c r="AC23" s="187">
        <f t="shared" ref="AC23:AD23" si="6">SUM(AC5:AC22)</f>
        <v>0</v>
      </c>
      <c r="AD23" s="187">
        <f t="shared" si="6"/>
        <v>0</v>
      </c>
      <c r="AE23" s="187">
        <f t="shared" ref="AE23" si="7">SUM(AE5:AE22)</f>
        <v>253.42350000000005</v>
      </c>
      <c r="AF23" s="187">
        <f>SUM(AF5:AF22)</f>
        <v>46.896999999999998</v>
      </c>
      <c r="AG23" s="187">
        <f>SUM(AG5:AG22)</f>
        <v>144.71599999999998</v>
      </c>
      <c r="AH23" s="187">
        <f t="shared" ref="AH23:AI23" si="8">SUM(AH5:AH22)</f>
        <v>0</v>
      </c>
      <c r="AI23" s="187">
        <f t="shared" si="8"/>
        <v>0</v>
      </c>
      <c r="AJ23" s="187">
        <f t="shared" ref="AJ23:AK23" si="9">SUM(AJ5:AJ22)</f>
        <v>0</v>
      </c>
      <c r="AK23" s="187">
        <f t="shared" si="9"/>
        <v>0</v>
      </c>
      <c r="AL23" s="187">
        <f>SUM(AL5:AL22)</f>
        <v>46.896999999999998</v>
      </c>
      <c r="AM23" s="187">
        <f>SUM(AM5:AM22)</f>
        <v>144.71599999999998</v>
      </c>
      <c r="AN23" s="187">
        <f t="shared" ref="AN23:AO23" si="10">SUM(AN5:AN22)</f>
        <v>0</v>
      </c>
      <c r="AO23" s="187">
        <f t="shared" si="10"/>
        <v>0</v>
      </c>
      <c r="AP23" s="187">
        <f t="shared" ref="AP23" si="11">SUM(AP5:AP22)</f>
        <v>6</v>
      </c>
      <c r="AQ23" s="187">
        <f t="shared" ref="AQ23:AT23" si="12">SUM(AQ5:AQ22)</f>
        <v>0</v>
      </c>
      <c r="AR23" s="187">
        <f t="shared" si="12"/>
        <v>0</v>
      </c>
      <c r="AS23" s="187">
        <f t="shared" si="12"/>
        <v>10.021000000000001</v>
      </c>
      <c r="AT23" s="187">
        <f t="shared" si="12"/>
        <v>160.54</v>
      </c>
      <c r="AU23" s="187">
        <f>SUM(AU5:AU22)</f>
        <v>253.42350000000005</v>
      </c>
      <c r="AV23" s="187">
        <f t="shared" ref="AV23:AW23" si="13">SUM(AV5:AV22)</f>
        <v>46.896999999999998</v>
      </c>
      <c r="AW23" s="187">
        <f t="shared" si="13"/>
        <v>144.71599999999998</v>
      </c>
      <c r="AX23" s="187">
        <f t="shared" ref="AX23:BA23" si="14">SUM(AX5:AX22)</f>
        <v>0</v>
      </c>
      <c r="AY23" s="187">
        <f t="shared" si="14"/>
        <v>0</v>
      </c>
      <c r="AZ23" s="187">
        <f t="shared" si="14"/>
        <v>6</v>
      </c>
      <c r="BA23" s="187">
        <f t="shared" si="14"/>
        <v>0</v>
      </c>
      <c r="BB23" s="187">
        <f t="shared" ref="BB23:BD23" si="15">SUM(BB5:BB22)</f>
        <v>0</v>
      </c>
      <c r="BC23" s="187">
        <f t="shared" ref="BC23" si="16">SUM(BC5:BC22)</f>
        <v>10.021000000000001</v>
      </c>
      <c r="BD23" s="187">
        <f t="shared" si="15"/>
        <v>253.42350000000005</v>
      </c>
    </row>
    <row r="24" spans="1:56" x14ac:dyDescent="0.3">
      <c r="C24" s="225" t="s">
        <v>31</v>
      </c>
      <c r="D24" s="225" t="s">
        <v>33</v>
      </c>
      <c r="E24" s="226" t="s">
        <v>32</v>
      </c>
      <c r="F24" s="225" t="s">
        <v>51</v>
      </c>
      <c r="G24" s="225" t="s">
        <v>50</v>
      </c>
      <c r="H24" s="225" t="s">
        <v>260</v>
      </c>
      <c r="I24" s="225" t="s">
        <v>52</v>
      </c>
      <c r="J24" s="225" t="s">
        <v>49</v>
      </c>
      <c r="K24" s="225" t="s">
        <v>53</v>
      </c>
      <c r="L24" s="225" t="s">
        <v>263</v>
      </c>
      <c r="M24" s="225" t="s">
        <v>266</v>
      </c>
      <c r="N24" s="226" t="s">
        <v>267</v>
      </c>
      <c r="O24" s="226" t="s">
        <v>279</v>
      </c>
      <c r="P24" s="225" t="s">
        <v>280</v>
      </c>
      <c r="Q24" s="225" t="s">
        <v>261</v>
      </c>
      <c r="R24" s="225" t="s">
        <v>282</v>
      </c>
      <c r="S24" s="225" t="s">
        <v>284</v>
      </c>
      <c r="T24" s="225" t="s">
        <v>290</v>
      </c>
      <c r="U24" s="225" t="s">
        <v>289</v>
      </c>
      <c r="V24" s="225" t="s">
        <v>293</v>
      </c>
      <c r="W24" s="225" t="s">
        <v>292</v>
      </c>
      <c r="X24" s="225" t="s">
        <v>283</v>
      </c>
      <c r="Y24" s="225" t="s">
        <v>34</v>
      </c>
      <c r="Z24" s="225" t="s">
        <v>62</v>
      </c>
      <c r="AA24" s="225" t="s">
        <v>82</v>
      </c>
      <c r="AB24" s="225" t="s">
        <v>83</v>
      </c>
      <c r="AC24" s="225" t="s">
        <v>84</v>
      </c>
      <c r="AD24" s="225" t="s">
        <v>85</v>
      </c>
      <c r="AE24" s="225" t="s">
        <v>86</v>
      </c>
      <c r="AF24" s="225" t="s">
        <v>87</v>
      </c>
      <c r="AG24" s="225" t="s">
        <v>171</v>
      </c>
      <c r="AH24" s="225" t="s">
        <v>172</v>
      </c>
      <c r="AI24" s="225" t="s">
        <v>302</v>
      </c>
      <c r="AJ24" s="225" t="s">
        <v>303</v>
      </c>
      <c r="AK24" s="225" t="s">
        <v>304</v>
      </c>
      <c r="AL24" s="225" t="s">
        <v>35</v>
      </c>
      <c r="AM24" s="225" t="s">
        <v>36</v>
      </c>
      <c r="AN24" s="225" t="s">
        <v>37</v>
      </c>
      <c r="AO24" s="225" t="s">
        <v>38</v>
      </c>
      <c r="AP24" s="225" t="s">
        <v>39</v>
      </c>
      <c r="AQ24" s="225" t="s">
        <v>40</v>
      </c>
      <c r="AR24" s="225" t="s">
        <v>41</v>
      </c>
      <c r="AS24" s="225" t="s">
        <v>57</v>
      </c>
      <c r="AT24" s="225" t="s">
        <v>47</v>
      </c>
      <c r="AU24" s="225" t="s">
        <v>58</v>
      </c>
      <c r="AV24" s="225" t="s">
        <v>59</v>
      </c>
      <c r="AW24" s="225" t="s">
        <v>60</v>
      </c>
      <c r="AX24" s="225" t="s">
        <v>166</v>
      </c>
      <c r="AY24" s="225" t="s">
        <v>168</v>
      </c>
      <c r="AZ24" s="225" t="s">
        <v>170</v>
      </c>
      <c r="BA24" s="225" t="s">
        <v>314</v>
      </c>
      <c r="BB24" s="225" t="s">
        <v>316</v>
      </c>
      <c r="BC24" s="225" t="s">
        <v>317</v>
      </c>
      <c r="BD24" s="225" t="s">
        <v>318</v>
      </c>
    </row>
    <row r="25" spans="1:56" x14ac:dyDescent="0.3">
      <c r="L25" s="182"/>
      <c r="M25" s="182"/>
      <c r="N25" s="182"/>
      <c r="O25" s="182"/>
      <c r="P25" s="182"/>
      <c r="Q25" s="182"/>
      <c r="R25" s="182"/>
      <c r="S25" s="182"/>
      <c r="T25" s="182"/>
      <c r="U25" s="182"/>
      <c r="V25" s="182"/>
      <c r="W25" s="182"/>
      <c r="X25" s="182"/>
      <c r="Y25" s="182"/>
      <c r="Z25" s="182"/>
      <c r="AV25" s="182"/>
      <c r="AW25" s="182"/>
      <c r="AX25" s="182"/>
      <c r="AY25" s="182"/>
      <c r="AZ25" s="182"/>
      <c r="BA25" s="182"/>
      <c r="BB25" s="182"/>
      <c r="BC25" s="182"/>
      <c r="BD25" s="182"/>
    </row>
    <row r="26" spans="1:56" x14ac:dyDescent="0.3">
      <c r="L26" s="182"/>
      <c r="M26" s="182"/>
      <c r="N26" s="182"/>
      <c r="O26" s="182"/>
      <c r="P26" s="182"/>
      <c r="Q26" s="182"/>
      <c r="R26" s="182"/>
      <c r="S26" s="182"/>
      <c r="T26" s="182"/>
      <c r="U26" s="182"/>
      <c r="V26" s="182"/>
      <c r="W26" s="182"/>
      <c r="X26" s="182"/>
      <c r="Y26" s="182"/>
      <c r="Z26" s="182"/>
      <c r="AV26" s="182"/>
      <c r="AW26" s="182"/>
      <c r="AX26" s="182"/>
      <c r="AY26" s="182"/>
      <c r="AZ26" s="182"/>
      <c r="BA26" s="182"/>
      <c r="BB26" s="182"/>
      <c r="BC26" s="182"/>
      <c r="BD26" s="182"/>
    </row>
    <row r="27" spans="1:56" x14ac:dyDescent="0.3">
      <c r="L27" s="182"/>
      <c r="M27" s="182"/>
      <c r="N27" s="182"/>
      <c r="O27" s="182"/>
      <c r="P27" s="182"/>
      <c r="Q27" s="182"/>
      <c r="R27" s="182"/>
    </row>
    <row r="28" spans="1:56" x14ac:dyDescent="0.3">
      <c r="N28" s="182"/>
      <c r="O28" s="182"/>
      <c r="P28" s="182"/>
      <c r="Q28" s="182"/>
      <c r="R28" s="182"/>
    </row>
    <row r="29" spans="1:56" x14ac:dyDescent="0.3">
      <c r="F29" s="200" t="s">
        <v>132</v>
      </c>
      <c r="G29" s="189" t="s">
        <v>137</v>
      </c>
      <c r="H29" s="199" t="s">
        <v>132</v>
      </c>
      <c r="I29" s="184"/>
      <c r="N29" s="182"/>
      <c r="O29" s="182"/>
      <c r="P29" s="182"/>
      <c r="Q29" s="182"/>
      <c r="R29" s="182"/>
    </row>
    <row r="30" spans="1:56" x14ac:dyDescent="0.3">
      <c r="F30"/>
      <c r="G30"/>
      <c r="H30"/>
      <c r="I30"/>
      <c r="J30"/>
      <c r="N30" s="182"/>
      <c r="O30" s="182"/>
      <c r="P30" s="182"/>
      <c r="Q30" s="182"/>
      <c r="R30" s="182"/>
    </row>
    <row r="31" spans="1:56" x14ac:dyDescent="0.3">
      <c r="A31" s="184">
        <v>1</v>
      </c>
      <c r="B31" s="373" t="s">
        <v>133</v>
      </c>
      <c r="C31" s="374"/>
      <c r="D31" s="374"/>
      <c r="E31" s="375"/>
      <c r="F31" s="361" t="s">
        <v>134</v>
      </c>
      <c r="G31" s="361"/>
      <c r="H31" s="361"/>
      <c r="I31" s="184"/>
      <c r="N31" s="182"/>
      <c r="O31" s="182"/>
      <c r="P31" s="182"/>
      <c r="Q31" s="182"/>
      <c r="R31" s="182"/>
    </row>
    <row r="32" spans="1:56" x14ac:dyDescent="0.3">
      <c r="A32" s="184">
        <v>2</v>
      </c>
      <c r="B32" s="373" t="s">
        <v>135</v>
      </c>
      <c r="C32" s="374"/>
      <c r="D32" s="374"/>
      <c r="E32" s="375"/>
      <c r="F32" s="361" t="s">
        <v>134</v>
      </c>
      <c r="G32" s="361"/>
      <c r="H32" s="361"/>
      <c r="I32" s="184"/>
      <c r="N32" s="182"/>
      <c r="O32" s="182"/>
      <c r="P32" s="182"/>
      <c r="Q32" s="182"/>
      <c r="R32" s="182"/>
      <c r="V32" s="17"/>
      <c r="W32" s="17"/>
    </row>
    <row r="33" spans="1:23" x14ac:dyDescent="0.3">
      <c r="A33" s="184">
        <v>3</v>
      </c>
      <c r="B33" s="373" t="s">
        <v>269</v>
      </c>
      <c r="C33" s="374"/>
      <c r="D33" s="374"/>
      <c r="E33" s="375"/>
      <c r="F33" s="361"/>
      <c r="G33" s="361" t="s">
        <v>134</v>
      </c>
      <c r="H33" s="361"/>
      <c r="I33" s="184"/>
      <c r="N33" s="182"/>
      <c r="O33" s="182"/>
      <c r="P33" s="182"/>
      <c r="Q33" s="182"/>
      <c r="R33" s="182"/>
      <c r="V33" s="17"/>
      <c r="W33" s="17"/>
    </row>
    <row r="34" spans="1:23" x14ac:dyDescent="0.3">
      <c r="A34" s="184">
        <v>4</v>
      </c>
      <c r="B34" s="373" t="s">
        <v>270</v>
      </c>
      <c r="C34" s="374"/>
      <c r="D34" s="374"/>
      <c r="E34" s="375"/>
      <c r="F34" s="361"/>
      <c r="G34" s="361" t="s">
        <v>134</v>
      </c>
      <c r="H34" s="361"/>
      <c r="I34" s="184"/>
      <c r="N34" s="182"/>
      <c r="O34" s="182"/>
      <c r="P34" s="182"/>
      <c r="Q34" s="182"/>
      <c r="R34" s="182"/>
      <c r="V34" s="17"/>
      <c r="W34" s="17"/>
    </row>
    <row r="35" spans="1:23" x14ac:dyDescent="0.3">
      <c r="A35" s="184">
        <v>5</v>
      </c>
      <c r="B35" s="373" t="s">
        <v>136</v>
      </c>
      <c r="C35" s="374"/>
      <c r="D35" s="374"/>
      <c r="E35" s="375"/>
      <c r="F35" s="361"/>
      <c r="G35" s="361"/>
      <c r="H35" s="361" t="s">
        <v>134</v>
      </c>
      <c r="I35" s="184"/>
      <c r="N35" s="182"/>
      <c r="O35" s="182"/>
      <c r="P35" s="182"/>
      <c r="Q35" s="182"/>
      <c r="R35" s="182"/>
      <c r="V35" s="17"/>
      <c r="W35" s="17"/>
    </row>
    <row r="36" spans="1:23" x14ac:dyDescent="0.3">
      <c r="A36" s="184">
        <v>6</v>
      </c>
      <c r="B36" s="373" t="s">
        <v>138</v>
      </c>
      <c r="C36" s="374"/>
      <c r="D36" s="374"/>
      <c r="E36" s="375"/>
      <c r="F36" s="361" t="s">
        <v>134</v>
      </c>
      <c r="G36" s="361"/>
      <c r="H36" s="361"/>
      <c r="I36" s="184"/>
      <c r="N36" s="17"/>
      <c r="O36" s="17"/>
      <c r="P36" s="17"/>
      <c r="Q36" s="17"/>
      <c r="R36" s="17"/>
      <c r="V36" s="17"/>
      <c r="W36" s="17"/>
    </row>
    <row r="37" spans="1:23" x14ac:dyDescent="0.3">
      <c r="A37" s="184">
        <v>7</v>
      </c>
      <c r="B37" s="373" t="s">
        <v>271</v>
      </c>
      <c r="C37" s="374"/>
      <c r="D37" s="374"/>
      <c r="E37" s="375"/>
      <c r="F37" s="361"/>
      <c r="G37" s="361" t="s">
        <v>134</v>
      </c>
      <c r="H37" s="361"/>
      <c r="I37" s="184"/>
      <c r="N37" s="17"/>
      <c r="O37" s="17"/>
      <c r="P37" s="17"/>
      <c r="Q37" s="17"/>
      <c r="R37" s="17"/>
      <c r="V37" s="17"/>
      <c r="W37" s="17"/>
    </row>
    <row r="38" spans="1:23" x14ac:dyDescent="0.3">
      <c r="A38" s="184">
        <v>8</v>
      </c>
      <c r="B38" s="373" t="s">
        <v>139</v>
      </c>
      <c r="C38" s="374"/>
      <c r="D38" s="374"/>
      <c r="E38" s="375"/>
      <c r="F38" s="361" t="s">
        <v>134</v>
      </c>
      <c r="G38" s="361" t="s">
        <v>134</v>
      </c>
      <c r="H38" s="361"/>
      <c r="I38" s="184"/>
      <c r="N38" s="17"/>
      <c r="O38" s="17"/>
      <c r="P38" s="17"/>
      <c r="Q38" s="17"/>
      <c r="R38" s="17"/>
      <c r="V38" s="17"/>
      <c r="W38" s="17"/>
    </row>
    <row r="39" spans="1:23" x14ac:dyDescent="0.3">
      <c r="A39" s="184">
        <v>9</v>
      </c>
      <c r="B39" s="373" t="s">
        <v>141</v>
      </c>
      <c r="C39" s="374"/>
      <c r="D39" s="374"/>
      <c r="E39" s="375"/>
      <c r="F39" s="361" t="s">
        <v>134</v>
      </c>
      <c r="G39" s="361"/>
      <c r="H39" s="361"/>
      <c r="I39" s="184"/>
      <c r="N39" s="17"/>
      <c r="O39" s="17"/>
      <c r="P39" s="17"/>
      <c r="Q39" s="17"/>
      <c r="R39" s="17"/>
      <c r="V39" s="17"/>
      <c r="W39" s="17"/>
    </row>
    <row r="40" spans="1:23" x14ac:dyDescent="0.3">
      <c r="A40" s="184">
        <v>10</v>
      </c>
      <c r="B40" s="373" t="s">
        <v>272</v>
      </c>
      <c r="C40" s="374"/>
      <c r="D40" s="374"/>
      <c r="E40" s="375"/>
      <c r="F40" s="361"/>
      <c r="G40" s="361" t="s">
        <v>134</v>
      </c>
      <c r="H40" s="361"/>
      <c r="I40" s="184"/>
      <c r="N40" s="17"/>
      <c r="O40" s="17"/>
      <c r="P40" s="17"/>
      <c r="Q40" s="17"/>
      <c r="R40" s="17"/>
      <c r="V40" s="17"/>
      <c r="W40" s="17"/>
    </row>
    <row r="41" spans="1:23" x14ac:dyDescent="0.3">
      <c r="A41" s="184">
        <v>11</v>
      </c>
      <c r="B41" s="373" t="s">
        <v>140</v>
      </c>
      <c r="C41" s="374"/>
      <c r="D41" s="374"/>
      <c r="E41" s="375"/>
      <c r="F41" s="361" t="s">
        <v>134</v>
      </c>
      <c r="G41" s="361"/>
      <c r="H41" s="361"/>
      <c r="I41" s="184"/>
      <c r="N41" s="17"/>
      <c r="O41" s="17"/>
      <c r="P41" s="17"/>
      <c r="Q41" s="17"/>
      <c r="R41" s="17"/>
      <c r="V41" s="17"/>
      <c r="W41" s="17"/>
    </row>
    <row r="42" spans="1:23" x14ac:dyDescent="0.3">
      <c r="A42" s="184">
        <v>12</v>
      </c>
      <c r="B42" s="373" t="s">
        <v>273</v>
      </c>
      <c r="C42" s="374"/>
      <c r="D42" s="374"/>
      <c r="E42" s="375"/>
      <c r="F42" s="361"/>
      <c r="G42" s="361" t="s">
        <v>134</v>
      </c>
      <c r="H42" s="361"/>
      <c r="I42" s="184"/>
      <c r="N42" s="17"/>
      <c r="O42" s="17"/>
      <c r="P42" s="17"/>
      <c r="Q42" s="17"/>
      <c r="R42" s="17"/>
      <c r="V42" s="17"/>
      <c r="W42" s="17"/>
    </row>
    <row r="43" spans="1:23" x14ac:dyDescent="0.3">
      <c r="A43" s="184">
        <v>13</v>
      </c>
      <c r="B43" s="373" t="s">
        <v>143</v>
      </c>
      <c r="C43" s="374"/>
      <c r="D43" s="374"/>
      <c r="E43" s="375"/>
      <c r="F43" s="361" t="s">
        <v>134</v>
      </c>
      <c r="G43" s="361"/>
      <c r="H43" s="361"/>
      <c r="I43" s="184"/>
      <c r="N43" s="17"/>
      <c r="O43" s="17"/>
      <c r="P43" s="17"/>
      <c r="Q43" s="17"/>
      <c r="R43" s="17"/>
      <c r="V43" s="17"/>
      <c r="W43" s="17"/>
    </row>
    <row r="44" spans="1:23" x14ac:dyDescent="0.3">
      <c r="A44" s="184">
        <v>14</v>
      </c>
      <c r="B44" s="373" t="s">
        <v>144</v>
      </c>
      <c r="C44" s="374"/>
      <c r="D44" s="374"/>
      <c r="E44" s="375"/>
      <c r="F44" s="361"/>
      <c r="G44" s="361" t="s">
        <v>134</v>
      </c>
      <c r="H44" s="361" t="s">
        <v>134</v>
      </c>
      <c r="I44" s="184"/>
      <c r="N44" s="17"/>
      <c r="O44" s="17"/>
      <c r="P44" s="17"/>
      <c r="Q44" s="17"/>
      <c r="R44" s="17"/>
      <c r="V44" s="17"/>
      <c r="W44" s="17"/>
    </row>
    <row r="45" spans="1:23" x14ac:dyDescent="0.3">
      <c r="A45" s="184">
        <v>15</v>
      </c>
      <c r="B45" s="373" t="s">
        <v>156</v>
      </c>
      <c r="C45" s="374"/>
      <c r="D45" s="374"/>
      <c r="E45" s="375"/>
      <c r="F45" s="361" t="s">
        <v>134</v>
      </c>
      <c r="G45" s="361" t="s">
        <v>134</v>
      </c>
      <c r="H45" s="361" t="s">
        <v>134</v>
      </c>
      <c r="I45" s="184"/>
      <c r="N45" s="17"/>
      <c r="O45" s="17"/>
      <c r="P45" s="17"/>
      <c r="Q45" s="17"/>
      <c r="R45" s="17"/>
      <c r="V45" s="17"/>
      <c r="W45" s="17"/>
    </row>
    <row r="46" spans="1:23" x14ac:dyDescent="0.3">
      <c r="A46" s="182"/>
      <c r="B46" s="373"/>
      <c r="C46" s="374"/>
      <c r="D46" s="374"/>
      <c r="E46" s="375"/>
      <c r="F46" s="361"/>
      <c r="G46" s="361"/>
      <c r="H46" s="361"/>
      <c r="I46" s="184"/>
      <c r="N46" s="17"/>
      <c r="O46" s="17"/>
      <c r="P46" s="17"/>
      <c r="Q46" s="17"/>
      <c r="R46" s="17"/>
      <c r="V46" s="17"/>
      <c r="W46" s="17"/>
    </row>
    <row r="47" spans="1:23" x14ac:dyDescent="0.3">
      <c r="A47" s="184"/>
      <c r="B47" s="182"/>
      <c r="C47" s="184"/>
      <c r="D47" s="184"/>
      <c r="E47" s="184"/>
      <c r="F47" s="184"/>
      <c r="G47" s="184"/>
      <c r="H47" s="184"/>
      <c r="I47" s="184"/>
      <c r="M47" s="17"/>
      <c r="N47" s="17"/>
      <c r="O47" s="17"/>
      <c r="P47" s="17"/>
      <c r="Q47" s="17"/>
      <c r="R47" s="17"/>
      <c r="V47" s="17"/>
      <c r="W47" s="17"/>
    </row>
    <row r="48" spans="1:23" x14ac:dyDescent="0.3">
      <c r="A48" s="184"/>
      <c r="B48" s="182"/>
      <c r="C48" s="184"/>
      <c r="D48" s="184"/>
      <c r="E48" s="184"/>
      <c r="F48" s="184"/>
      <c r="G48" s="184"/>
      <c r="H48" s="184"/>
      <c r="I48" s="184"/>
      <c r="L48" s="17"/>
      <c r="M48" s="17"/>
      <c r="N48" s="17"/>
      <c r="O48" s="17"/>
      <c r="P48" s="17"/>
      <c r="Q48" s="17"/>
      <c r="R48" s="17"/>
      <c r="S48" s="17"/>
      <c r="T48" s="17"/>
      <c r="U48" s="17"/>
      <c r="V48" s="17"/>
      <c r="W48" s="17"/>
    </row>
    <row r="49" spans="1:23" x14ac:dyDescent="0.3">
      <c r="A49" s="17"/>
      <c r="L49" s="17"/>
      <c r="M49" s="17"/>
      <c r="N49" s="17"/>
      <c r="O49" s="17"/>
      <c r="P49" s="17"/>
      <c r="Q49" s="17"/>
      <c r="R49" s="17"/>
      <c r="S49" s="17"/>
      <c r="T49" s="17"/>
      <c r="U49" s="17"/>
      <c r="V49" s="17"/>
      <c r="W49" s="17"/>
    </row>
    <row r="50" spans="1:23" x14ac:dyDescent="0.3">
      <c r="A50" s="17"/>
      <c r="L50" s="17"/>
      <c r="M50" s="17"/>
      <c r="N50" s="17"/>
      <c r="O50" s="17"/>
      <c r="P50" s="17"/>
      <c r="Q50" s="17"/>
      <c r="R50" s="17"/>
      <c r="S50" s="17"/>
      <c r="T50" s="17"/>
      <c r="U50" s="17"/>
      <c r="V50" s="17"/>
      <c r="W50" s="17"/>
    </row>
    <row r="51" spans="1:23" x14ac:dyDescent="0.3">
      <c r="L51" s="17"/>
      <c r="M51" s="17"/>
      <c r="N51" s="17"/>
      <c r="O51" s="17"/>
      <c r="P51" s="17"/>
      <c r="Q51" s="17"/>
      <c r="R51" s="17"/>
      <c r="S51" s="17"/>
      <c r="T51" s="17"/>
      <c r="U51" s="17"/>
      <c r="V51" s="17"/>
      <c r="W51" s="17"/>
    </row>
    <row r="52" spans="1:23" x14ac:dyDescent="0.3">
      <c r="L52" s="17"/>
      <c r="M52" s="17"/>
      <c r="N52" s="17"/>
      <c r="O52" s="17"/>
      <c r="P52" s="17"/>
      <c r="Q52" s="17"/>
      <c r="R52" s="17"/>
      <c r="S52" s="17"/>
      <c r="T52" s="17"/>
      <c r="U52" s="17"/>
      <c r="V52" s="17"/>
      <c r="W52" s="17"/>
    </row>
    <row r="53" spans="1:23" x14ac:dyDescent="0.3">
      <c r="L53" s="17"/>
      <c r="M53" s="17"/>
      <c r="N53" s="17"/>
      <c r="O53" s="17"/>
      <c r="P53" s="17"/>
      <c r="Q53" s="17"/>
      <c r="R53" s="17"/>
      <c r="S53" s="17"/>
      <c r="T53" s="17"/>
      <c r="U53" s="17"/>
      <c r="V53" s="17"/>
      <c r="W53" s="17"/>
    </row>
  </sheetData>
  <pageMargins left="0.70866141732283472" right="0.70866141732283472" top="0.74803149606299213" bottom="0.74803149606299213" header="0.31496062992125984" footer="0.31496062992125984"/>
  <pageSetup paperSize="8" scale="47" fitToWidth="2" fitToHeight="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OPĆI UVJETI</vt:lpstr>
      <vt:lpstr>Troškovnik</vt:lpstr>
      <vt:lpstr>Tablica 1</vt:lpstr>
      <vt:lpstr>Tablica 2</vt:lpstr>
      <vt:lpstr>'OPĆI UVJETI'!Print_Area</vt:lpstr>
      <vt:lpstr>Troškovnik!Print_Area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Ogrizek</dc:creator>
  <cp:lastModifiedBy>Mia Stipančić</cp:lastModifiedBy>
  <cp:lastPrinted>2023-05-10T12:47:57Z</cp:lastPrinted>
  <dcterms:created xsi:type="dcterms:W3CDTF">2019-03-29T07:03:20Z</dcterms:created>
  <dcterms:modified xsi:type="dcterms:W3CDTF">2023-06-02T12:40:55Z</dcterms:modified>
</cp:coreProperties>
</file>